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2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120" yWindow="105" windowWidth="18795" windowHeight="11760" activeTab="0"/>
  </bookViews>
  <sheets>
    <sheet name="MAPA" sheetId="1" r:id="rId1"/>
    <sheet name="TB -Listado de CNB x Ent x Mpio" sheetId="2" state="hidden" r:id="rId2"/>
  </sheets>
  <definedNames/>
  <calcPr fullCalcOnLoad="1"/>
  <pivotCaches>
    <pivotCache cacheId="7" r:id="rId3"/>
    <pivotCache cacheId="9" r:id="rId4"/>
    <pivotCache cacheId="8" r:id="rId5"/>
  </pivotCaches>
</workbook>
</file>

<file path=xl/sharedStrings.xml><?xml version="1.0" encoding="utf-8"?>
<sst xmlns="http://schemas.openxmlformats.org/spreadsheetml/2006/main" count="257" uniqueCount="56">
  <si>
    <t>Departamento</t>
  </si>
  <si>
    <t>Entidad</t>
  </si>
  <si>
    <t>Atlántico</t>
  </si>
  <si>
    <t>AV VILLAS</t>
  </si>
  <si>
    <t>Bogotá, D.C.</t>
  </si>
  <si>
    <t>Boyacá</t>
  </si>
  <si>
    <t>Caldas</t>
  </si>
  <si>
    <t>Cundinamarca</t>
  </si>
  <si>
    <t>Santander</t>
  </si>
  <si>
    <t>Valle del Cauca</t>
  </si>
  <si>
    <t>Amazonas</t>
  </si>
  <si>
    <t>BANCO AGRARIO DE COLOMBIA S.A.</t>
  </si>
  <si>
    <t>Antioquia</t>
  </si>
  <si>
    <t>Bolívar</t>
  </si>
  <si>
    <t>Caquetá</t>
  </si>
  <si>
    <t>Cauca</t>
  </si>
  <si>
    <t>Cesar</t>
  </si>
  <si>
    <t>Chocó</t>
  </si>
  <si>
    <t>Córdoba</t>
  </si>
  <si>
    <t>Guaviare</t>
  </si>
  <si>
    <t>La Guajira</t>
  </si>
  <si>
    <t>Magdalena</t>
  </si>
  <si>
    <t>Meta</t>
  </si>
  <si>
    <t>Nariño</t>
  </si>
  <si>
    <t>Norte de Santander</t>
  </si>
  <si>
    <t>Putumayo</t>
  </si>
  <si>
    <t>Sucre</t>
  </si>
  <si>
    <t>BANCO CAJA SOCIAL BCSC</t>
  </si>
  <si>
    <t>BANCO DE BOGOTA</t>
  </si>
  <si>
    <t>BANCO POPULAR S.A.</t>
  </si>
  <si>
    <t>BANCOLOMBIA S.A.</t>
  </si>
  <si>
    <t>Huila</t>
  </si>
  <si>
    <t>Risaralda</t>
  </si>
  <si>
    <t>Tolima</t>
  </si>
  <si>
    <t>Quindío</t>
  </si>
  <si>
    <t>BBVA COLOMBIA</t>
  </si>
  <si>
    <t>CITIBANK</t>
  </si>
  <si>
    <t>Arauca</t>
  </si>
  <si>
    <t>Archipiélago de San Andrés, Providencia y Santa Catalina</t>
  </si>
  <si>
    <t>Casanare</t>
  </si>
  <si>
    <t>Guainía</t>
  </si>
  <si>
    <t>OCCIDENTE</t>
  </si>
  <si>
    <t>Suma de No. CNB</t>
  </si>
  <si>
    <t>Total</t>
  </si>
  <si>
    <t>Total general</t>
  </si>
  <si>
    <t>CB</t>
  </si>
  <si>
    <t>DEPARTAMENTO</t>
  </si>
  <si>
    <t>Número de CNBS</t>
  </si>
  <si>
    <t>DEPARTAMENTOS + CNBS</t>
  </si>
  <si>
    <t>Vichada</t>
  </si>
  <si>
    <t>Vaupés</t>
  </si>
  <si>
    <t>* Fuente: Superintendencia Financiera de Colombia - Formato 398</t>
  </si>
  <si>
    <t xml:space="preserve">NUMERO DE CORRESPONSALES NO BANCARIOS POR DEPARTAMENTO </t>
  </si>
  <si>
    <t>Part %</t>
  </si>
  <si>
    <t>HSBC COLOMBIA S.A.</t>
  </si>
  <si>
    <t>Cifras: Junio de 2009</t>
  </si>
</sst>
</file>

<file path=xl/styles.xml><?xml version="1.0" encoding="utf-8"?>
<styleSheet xmlns="http://schemas.openxmlformats.org/spreadsheetml/2006/main">
  <numFmts count="2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\ \;\-#,##0\ \"/>
    <numFmt numFmtId="173" formatCode="#,##0.00\ \ \;\-#,##0.00\ \"/>
    <numFmt numFmtId="174" formatCode="h:mm"/>
    <numFmt numFmtId="175" formatCode="dd/mm/yyyy\ "/>
    <numFmt numFmtId="176" formatCode="&quot;Sí&quot;;&quot;Sí&quot;;&quot;No&quot;"/>
    <numFmt numFmtId="177" formatCode="&quot;Verdadero&quot;;&quot;Verdadero&quot;;&quot;Falso&quot;"/>
    <numFmt numFmtId="178" formatCode="&quot;Activado&quot;;&quot;Activado&quot;;&quot;Desactivado&quot;"/>
    <numFmt numFmtId="179" formatCode="[$€-2]\ #,##0.00_);[Red]\([$€-2]\ #,##0.00\)"/>
    <numFmt numFmtId="180" formatCode="0.0%"/>
    <numFmt numFmtId="181" formatCode="_ * #,##0.000_ ;_ * \-#,##0.000_ ;_ * &quot;-&quot;??_ ;_ @_ "/>
  </numFmts>
  <fonts count="50">
    <font>
      <sz val="10"/>
      <name val="Arial"/>
      <family val="0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0"/>
      <color indexed="8"/>
      <name val="Tahoma"/>
      <family val="0"/>
    </font>
    <font>
      <sz val="8"/>
      <name val="Tahoma"/>
      <family val="0"/>
    </font>
    <font>
      <b/>
      <sz val="10"/>
      <color indexed="8"/>
      <name val="Tahoma"/>
      <family val="2"/>
    </font>
    <font>
      <sz val="8"/>
      <name val="Arial"/>
      <family val="0"/>
    </font>
    <font>
      <sz val="8"/>
      <color indexed="18"/>
      <name val="Arial"/>
      <family val="0"/>
    </font>
    <font>
      <b/>
      <sz val="8"/>
      <color indexed="18"/>
      <name val="Tahoma"/>
      <family val="2"/>
    </font>
    <font>
      <sz val="8"/>
      <color indexed="63"/>
      <name val="Tahoma"/>
      <family val="2"/>
    </font>
    <font>
      <b/>
      <sz val="14"/>
      <color indexed="18"/>
      <name val="Trebuchet MS"/>
      <family val="2"/>
    </font>
    <font>
      <sz val="11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7"/>
      <color indexed="18"/>
      <name val="Tahoma"/>
      <family val="0"/>
    </font>
    <font>
      <sz val="21"/>
      <color indexed="8"/>
      <name val="Arial"/>
      <family val="0"/>
    </font>
    <font>
      <sz val="18"/>
      <color indexed="8"/>
      <name val="Arial"/>
      <family val="0"/>
    </font>
    <font>
      <b/>
      <sz val="15.25"/>
      <color indexed="18"/>
      <name val="Century Gothi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hair"/>
      <right style="medium"/>
      <top style="medium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 style="medium"/>
    </border>
    <border>
      <left>
        <color indexed="63"/>
      </left>
      <right style="hair"/>
      <top style="medium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3" fillId="21" borderId="5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39" fillId="0" borderId="8" applyNumberFormat="0" applyFill="0" applyAlignment="0" applyProtection="0"/>
    <xf numFmtId="0" fontId="49" fillId="0" borderId="9" applyNumberFormat="0" applyFill="0" applyAlignment="0" applyProtection="0"/>
  </cellStyleXfs>
  <cellXfs count="74">
    <xf numFmtId="0" fontId="0" fillId="0" borderId="0" xfId="0" applyAlignment="1">
      <alignment/>
    </xf>
    <xf numFmtId="0" fontId="3" fillId="0" borderId="0" xfId="54">
      <alignment/>
      <protection/>
    </xf>
    <xf numFmtId="0" fontId="3" fillId="33" borderId="10" xfId="53" applyFill="1" applyBorder="1" applyAlignment="1">
      <alignment horizontal="center"/>
      <protection/>
    </xf>
    <xf numFmtId="0" fontId="3" fillId="33" borderId="11" xfId="53" applyFill="1" applyBorder="1" applyAlignment="1">
      <alignment horizontal="center"/>
      <protection/>
    </xf>
    <xf numFmtId="0" fontId="3" fillId="33" borderId="12" xfId="53" applyFill="1" applyBorder="1" applyAlignment="1">
      <alignment horizontal="center"/>
      <protection/>
    </xf>
    <xf numFmtId="0" fontId="3" fillId="0" borderId="0" xfId="53">
      <alignment/>
      <protection/>
    </xf>
    <xf numFmtId="0" fontId="5" fillId="33" borderId="10" xfId="53" applyFont="1" applyFill="1" applyBorder="1">
      <alignment/>
      <protection/>
    </xf>
    <xf numFmtId="0" fontId="5" fillId="33" borderId="10" xfId="53" applyFont="1" applyFill="1" applyBorder="1" applyAlignment="1">
      <alignment horizontal="center"/>
      <protection/>
    </xf>
    <xf numFmtId="0" fontId="5" fillId="33" borderId="13" xfId="53" applyFont="1" applyFill="1" applyBorder="1" applyAlignment="1">
      <alignment horizontal="center"/>
      <protection/>
    </xf>
    <xf numFmtId="3" fontId="3" fillId="0" borderId="14" xfId="53" applyNumberFormat="1" applyBorder="1">
      <alignment/>
      <protection/>
    </xf>
    <xf numFmtId="3" fontId="3" fillId="0" borderId="15" xfId="53" applyNumberFormat="1" applyBorder="1">
      <alignment/>
      <protection/>
    </xf>
    <xf numFmtId="0" fontId="3" fillId="0" borderId="15" xfId="53" applyBorder="1">
      <alignment/>
      <protection/>
    </xf>
    <xf numFmtId="3" fontId="3" fillId="0" borderId="16" xfId="53" applyNumberFormat="1" applyBorder="1">
      <alignment/>
      <protection/>
    </xf>
    <xf numFmtId="3" fontId="3" fillId="0" borderId="17" xfId="53" applyNumberFormat="1" applyBorder="1">
      <alignment/>
      <protection/>
    </xf>
    <xf numFmtId="0" fontId="3" fillId="0" borderId="14" xfId="53" applyBorder="1">
      <alignment/>
      <protection/>
    </xf>
    <xf numFmtId="3" fontId="3" fillId="0" borderId="18" xfId="53" applyNumberFormat="1" applyBorder="1">
      <alignment/>
      <protection/>
    </xf>
    <xf numFmtId="3" fontId="3" fillId="0" borderId="19" xfId="53" applyNumberFormat="1" applyBorder="1">
      <alignment/>
      <protection/>
    </xf>
    <xf numFmtId="0" fontId="3" fillId="0" borderId="19" xfId="53" applyBorder="1">
      <alignment/>
      <protection/>
    </xf>
    <xf numFmtId="3" fontId="3" fillId="0" borderId="20" xfId="53" applyNumberFormat="1" applyBorder="1">
      <alignment/>
      <protection/>
    </xf>
    <xf numFmtId="3" fontId="3" fillId="0" borderId="10" xfId="53" applyNumberFormat="1" applyBorder="1">
      <alignment/>
      <protection/>
    </xf>
    <xf numFmtId="3" fontId="3" fillId="0" borderId="21" xfId="53" applyNumberFormat="1" applyBorder="1">
      <alignment/>
      <protection/>
    </xf>
    <xf numFmtId="0" fontId="5" fillId="33" borderId="22" xfId="53" applyFont="1" applyFill="1" applyBorder="1">
      <alignment/>
      <protection/>
    </xf>
    <xf numFmtId="3" fontId="5" fillId="0" borderId="10" xfId="53" applyNumberFormat="1" applyFont="1" applyBorder="1">
      <alignment/>
      <protection/>
    </xf>
    <xf numFmtId="3" fontId="5" fillId="0" borderId="22" xfId="53" applyNumberFormat="1" applyFont="1" applyBorder="1">
      <alignment/>
      <protection/>
    </xf>
    <xf numFmtId="0" fontId="3" fillId="0" borderId="0" xfId="54" applyBorder="1">
      <alignment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23" xfId="0" applyBorder="1" applyAlignment="1">
      <alignment/>
    </xf>
    <xf numFmtId="3" fontId="0" fillId="0" borderId="24" xfId="0" applyNumberFormat="1" applyBorder="1" applyAlignment="1">
      <alignment/>
    </xf>
    <xf numFmtId="0" fontId="0" fillId="0" borderId="11" xfId="0" applyBorder="1" applyAlignment="1">
      <alignment/>
    </xf>
    <xf numFmtId="3" fontId="0" fillId="0" borderId="12" xfId="0" applyNumberFormat="1" applyBorder="1" applyAlignment="1">
      <alignment/>
    </xf>
    <xf numFmtId="0" fontId="0" fillId="0" borderId="25" xfId="0" applyBorder="1" applyAlignment="1">
      <alignment/>
    </xf>
    <xf numFmtId="3" fontId="0" fillId="0" borderId="26" xfId="0" applyNumberFormat="1" applyBorder="1" applyAlignment="1">
      <alignment/>
    </xf>
    <xf numFmtId="3" fontId="3" fillId="0" borderId="0" xfId="53" applyNumberFormat="1" applyBorder="1">
      <alignment/>
      <protection/>
    </xf>
    <xf numFmtId="3" fontId="5" fillId="0" borderId="0" xfId="53" applyNumberFormat="1" applyFont="1" applyBorder="1">
      <alignment/>
      <protection/>
    </xf>
    <xf numFmtId="0" fontId="5" fillId="0" borderId="0" xfId="53" applyFont="1" applyFill="1" applyBorder="1" applyAlignment="1">
      <alignment horizontal="center"/>
      <protection/>
    </xf>
    <xf numFmtId="3" fontId="3" fillId="0" borderId="14" xfId="53" applyNumberFormat="1" applyFont="1" applyBorder="1">
      <alignment/>
      <protection/>
    </xf>
    <xf numFmtId="0" fontId="5" fillId="33" borderId="27" xfId="53" applyFont="1" applyFill="1" applyBorder="1">
      <alignment/>
      <protection/>
    </xf>
    <xf numFmtId="3" fontId="3" fillId="0" borderId="15" xfId="53" applyNumberFormat="1" applyBorder="1" applyAlignment="1">
      <alignment vertical="center" wrapText="1"/>
      <protection/>
    </xf>
    <xf numFmtId="3" fontId="3" fillId="0" borderId="14" xfId="53" applyNumberFormat="1" applyBorder="1" applyAlignment="1">
      <alignment vertical="center" wrapText="1"/>
      <protection/>
    </xf>
    <xf numFmtId="3" fontId="3" fillId="0" borderId="19" xfId="53" applyNumberFormat="1" applyBorder="1" applyAlignment="1">
      <alignment vertical="center" wrapText="1"/>
      <protection/>
    </xf>
    <xf numFmtId="3" fontId="3" fillId="0" borderId="0" xfId="53" applyNumberFormat="1" applyFont="1" applyBorder="1">
      <alignment/>
      <protection/>
    </xf>
    <xf numFmtId="0" fontId="3" fillId="0" borderId="0" xfId="54" applyFont="1" applyBorder="1">
      <alignment/>
      <protection/>
    </xf>
    <xf numFmtId="3" fontId="0" fillId="0" borderId="0" xfId="0" applyNumberFormat="1" applyAlignment="1">
      <alignment horizontal="left"/>
    </xf>
    <xf numFmtId="0" fontId="6" fillId="0" borderId="0" xfId="0" applyFont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13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3" xfId="0" applyNumberFormat="1" applyBorder="1" applyAlignment="1">
      <alignment/>
    </xf>
    <xf numFmtId="3" fontId="0" fillId="0" borderId="25" xfId="0" applyNumberFormat="1" applyBorder="1" applyAlignment="1">
      <alignment/>
    </xf>
    <xf numFmtId="3" fontId="0" fillId="0" borderId="0" xfId="0" applyNumberFormat="1" applyAlignment="1">
      <alignment/>
    </xf>
    <xf numFmtId="3" fontId="0" fillId="0" borderId="23" xfId="0" applyNumberFormat="1" applyBorder="1" applyAlignment="1">
      <alignment/>
    </xf>
    <xf numFmtId="3" fontId="0" fillId="0" borderId="30" xfId="0" applyNumberFormat="1" applyBorder="1" applyAlignment="1">
      <alignment/>
    </xf>
    <xf numFmtId="0" fontId="0" fillId="33" borderId="23" xfId="0" applyFill="1" applyBorder="1" applyAlignment="1">
      <alignment/>
    </xf>
    <xf numFmtId="3" fontId="9" fillId="0" borderId="0" xfId="53" applyNumberFormat="1" applyFont="1" applyFill="1" applyBorder="1">
      <alignment/>
      <protection/>
    </xf>
    <xf numFmtId="0" fontId="9" fillId="0" borderId="0" xfId="53" applyFont="1" applyFill="1" applyBorder="1" applyAlignment="1">
      <alignment horizontal="left" indent="1"/>
      <protection/>
    </xf>
    <xf numFmtId="0" fontId="8" fillId="33" borderId="31" xfId="53" applyFont="1" applyFill="1" applyBorder="1" applyAlignment="1">
      <alignment horizontal="center"/>
      <protection/>
    </xf>
    <xf numFmtId="180" fontId="8" fillId="0" borderId="31" xfId="56" applyNumberFormat="1" applyFont="1" applyBorder="1" applyAlignment="1">
      <alignment/>
    </xf>
    <xf numFmtId="0" fontId="8" fillId="33" borderId="32" xfId="53" applyFont="1" applyFill="1" applyBorder="1" applyAlignment="1">
      <alignment horizontal="center"/>
      <protection/>
    </xf>
    <xf numFmtId="3" fontId="8" fillId="0" borderId="32" xfId="53" applyNumberFormat="1" applyFont="1" applyBorder="1">
      <alignment/>
      <protection/>
    </xf>
    <xf numFmtId="0" fontId="8" fillId="33" borderId="33" xfId="53" applyFont="1" applyFill="1" applyBorder="1">
      <alignment/>
      <protection/>
    </xf>
    <xf numFmtId="0" fontId="8" fillId="33" borderId="33" xfId="53" applyFont="1" applyFill="1" applyBorder="1" applyAlignment="1">
      <alignment horizontal="center"/>
      <protection/>
    </xf>
    <xf numFmtId="180" fontId="9" fillId="0" borderId="34" xfId="56" applyNumberFormat="1" applyFont="1" applyBorder="1" applyAlignment="1">
      <alignment/>
    </xf>
    <xf numFmtId="180" fontId="9" fillId="0" borderId="35" xfId="56" applyNumberFormat="1" applyFont="1" applyBorder="1" applyAlignment="1">
      <alignment/>
    </xf>
    <xf numFmtId="180" fontId="9" fillId="0" borderId="36" xfId="56" applyNumberFormat="1" applyFont="1" applyBorder="1" applyAlignment="1">
      <alignment/>
    </xf>
    <xf numFmtId="3" fontId="9" fillId="0" borderId="37" xfId="53" applyNumberFormat="1" applyFont="1" applyBorder="1">
      <alignment/>
      <protection/>
    </xf>
    <xf numFmtId="3" fontId="9" fillId="0" borderId="38" xfId="53" applyNumberFormat="1" applyFont="1" applyBorder="1">
      <alignment/>
      <protection/>
    </xf>
    <xf numFmtId="3" fontId="9" fillId="0" borderId="39" xfId="53" applyNumberFormat="1" applyFont="1" applyBorder="1">
      <alignment/>
      <protection/>
    </xf>
    <xf numFmtId="0" fontId="9" fillId="0" borderId="40" xfId="53" applyFont="1" applyBorder="1" applyAlignment="1">
      <alignment horizontal="left" indent="1"/>
      <protection/>
    </xf>
    <xf numFmtId="0" fontId="9" fillId="0" borderId="41" xfId="53" applyFont="1" applyBorder="1" applyAlignment="1">
      <alignment horizontal="left" indent="1"/>
      <protection/>
    </xf>
    <xf numFmtId="0" fontId="9" fillId="0" borderId="42" xfId="53" applyFont="1" applyBorder="1" applyAlignment="1">
      <alignment horizontal="left" indent="1"/>
      <protection/>
    </xf>
    <xf numFmtId="3" fontId="7" fillId="0" borderId="0" xfId="0" applyNumberFormat="1" applyFont="1" applyAlignment="1">
      <alignment horizontal="left" wrapText="1"/>
    </xf>
    <xf numFmtId="0" fontId="10" fillId="0" borderId="0" xfId="0" applyFont="1" applyAlignment="1">
      <alignment horizontal="center" vertical="center" wrapText="1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BcaOpor-31012008_CNB" xfId="53"/>
    <cellStyle name="Normal_LISTADO_DE_CNBS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ill>
        <patternFill patternType="solid">
          <bgColor rgb="FF99CCFF"/>
        </patternFill>
      </fill>
      <border/>
    </dxf>
    <dxf>
      <numFmt numFmtId="3" formatCode="#,##0"/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pivotCacheDefinition" Target="pivotCache/pivotCacheDefinition2.xml" /><Relationship Id="rId4" Type="http://schemas.openxmlformats.org/officeDocument/2006/relationships/pivotCacheDefinition" Target="pivotCache/pivotCacheDefinition3.xml" /><Relationship Id="rId5" Type="http://schemas.openxmlformats.org/officeDocument/2006/relationships/pivotCacheDefinition" Target="pivotCache/pivotCacheDefinition1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solidFill>
                  <a:srgbClr val="000080"/>
                </a:solidFill>
              </a:rPr>
              <a:t>Número de CNBS por Departamento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0775"/>
          <c:w val="0.98425"/>
          <c:h val="0.8767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'TB -Listado de CNB x Ent x Mpio'!$I$60:$I$90</c:f>
              <c:strCache/>
            </c:strRef>
          </c:cat>
          <c:val>
            <c:numRef>
              <c:f>'TB -Listado de CNB x Ent x Mpio'!$J$60:$J$90</c:f>
              <c:numCache/>
            </c:numRef>
          </c:val>
        </c:ser>
        <c:axId val="39512889"/>
        <c:axId val="20071682"/>
      </c:barChart>
      <c:catAx>
        <c:axId val="395128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071682"/>
        <c:crosses val="autoZero"/>
        <c:auto val="1"/>
        <c:lblOffset val="100"/>
        <c:tickLblSkip val="1"/>
        <c:noMultiLvlLbl val="0"/>
      </c:catAx>
      <c:valAx>
        <c:axId val="2007168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8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10</xdr:row>
      <xdr:rowOff>142875</xdr:rowOff>
    </xdr:from>
    <xdr:to>
      <xdr:col>2</xdr:col>
      <xdr:colOff>0</xdr:colOff>
      <xdr:row>11</xdr:row>
      <xdr:rowOff>0</xdr:rowOff>
    </xdr:to>
    <xdr:sp>
      <xdr:nvSpPr>
        <xdr:cNvPr id="1" name="Rectangle 34"/>
        <xdr:cNvSpPr>
          <a:spLocks/>
        </xdr:cNvSpPr>
      </xdr:nvSpPr>
      <xdr:spPr>
        <a:xfrm>
          <a:off x="3762375" y="1762125"/>
          <a:ext cx="0" cy="19050"/>
        </a:xfrm>
        <a:prstGeom prst="rect">
          <a:avLst/>
        </a:prstGeom>
        <a:solidFill>
          <a:srgbClr val="99CCFF"/>
        </a:solidFill>
        <a:ln w="0" cmpd="sng">
          <a:solidFill>
            <a:srgbClr val="FFFF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1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352425</xdr:colOff>
      <xdr:row>12</xdr:row>
      <xdr:rowOff>38100</xdr:rowOff>
    </xdr:from>
    <xdr:to>
      <xdr:col>0</xdr:col>
      <xdr:colOff>1085850</xdr:colOff>
      <xdr:row>16</xdr:row>
      <xdr:rowOff>114300</xdr:rowOff>
    </xdr:to>
    <xdr:pic>
      <xdr:nvPicPr>
        <xdr:cNvPr id="2" name="Picture 351" descr="log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2425" y="1981200"/>
          <a:ext cx="73342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400050</xdr:colOff>
      <xdr:row>56</xdr:row>
      <xdr:rowOff>142875</xdr:rowOff>
    </xdr:from>
    <xdr:to>
      <xdr:col>20</xdr:col>
      <xdr:colOff>704850</xdr:colOff>
      <xdr:row>94</xdr:row>
      <xdr:rowOff>9525</xdr:rowOff>
    </xdr:to>
    <xdr:graphicFrame>
      <xdr:nvGraphicFramePr>
        <xdr:cNvPr id="1" name="Chart 2"/>
        <xdr:cNvGraphicFramePr/>
      </xdr:nvGraphicFramePr>
      <xdr:xfrm>
        <a:off x="25431750" y="9210675"/>
        <a:ext cx="12087225" cy="6181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528">
        <s v="Atlántico"/>
        <s v="Bogotá, D.C."/>
        <s v="Bolívar"/>
        <s v="Antioquia"/>
        <s v="Boyacá"/>
        <s v="Caldas"/>
        <s v="Caquetá"/>
        <s v="Cauca"/>
        <s v="Cesar"/>
        <s v="Córdoba"/>
        <s v="Cundinamarc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Casanare"/>
        <s v="Putumayo"/>
        <s v="Arauca"/>
        <s v="Archipiélago de San Andrés, Providencia y Santa Catalina"/>
        <s v="Amazonas"/>
        <s v="Guainía"/>
        <s v="Guaviare"/>
        <s v="MARIQUITA"/>
        <s v="EL TARRA"/>
        <s v="CIENAGA DE ORO"/>
        <s v="UTICA"/>
        <s v="SAN JOSE DE FRAGUA"/>
        <s v="PUERTO CAICEDO"/>
        <s v="CAMPOHERMOSO"/>
        <s v="LETICIA"/>
        <s v="MALAMBO"/>
        <s v="ALBAN"/>
        <s v="CURILLO"/>
        <s v="LA MESA"/>
        <s v="SABANA DE TORRES"/>
        <s v="VILLAVICENCIO"/>
        <s v="Narino"/>
        <s v="EL COLEGIO"/>
        <s v="SEGOVIA"/>
        <s v="PUERTO LLERAS"/>
        <s v="PUERTO COLOMBIA"/>
        <s v="S.ANTONIO TEQUENDAMA"/>
        <s v="ARACATACA"/>
        <s v="ANDALUCIA"/>
        <s v="EL CARMEN DE BOLIVAR"/>
        <s v="(UBATE) VILLA DE SANDIEGO DE UBATE"/>
        <s v="LA ESPERANZA"/>
        <s v="GUADALAJARA DE BUGA (BUGA)"/>
        <s v="SALENTO"/>
        <s v="CAQASGORDAS"/>
        <s v="ATACO"/>
        <s v="CHIRIGUANA"/>
        <s v="BOJACA"/>
        <s v="MONTELIBANO"/>
        <s v="NARIQO"/>
        <s v="OSPINA"/>
        <s v="Boyaca"/>
        <s v="SANTA HELENA DEL OPON"/>
        <s v="YOTOCO"/>
        <s v="RIVERA"/>
        <s v="SAN PELAYO"/>
        <s v="QUIBDO"/>
        <s v="COVEQAS"/>
        <s v="FLORENCIA"/>
        <s v="MURILLO"/>
        <s v="PUEBLO BELLO"/>
        <s v="ARBOLEDA"/>
        <s v="VILLA DE LEYVA"/>
        <s v="BUENAVENTURA"/>
        <s v="SANTIAGO"/>
        <s v="RETIRO"/>
        <s v="JAMUNDI"/>
        <s v="SAN JOSE DEL PALMAR"/>
        <s v="GUATEQUE"/>
        <s v="TARAZA"/>
        <s v="MAICAO"/>
        <s v="SANTA ROSA DE VITERB"/>
        <s v="SANTA ROSA DE CABAL"/>
        <s v="SANTA ROSA DE OSOS"/>
        <s v="NILO"/>
        <s v="Atlantico"/>
        <s v="BARRANCABERMEJA"/>
        <s v="SAN PEDRO"/>
        <s v="IPIALES"/>
        <s v="LA VICTORIA"/>
        <s v="Choco"/>
        <s v="ITUANGO"/>
        <s v="SAMPUES"/>
        <s v="TIBASOSA"/>
        <s v="SOPO"/>
        <s v="VIJES"/>
        <s v="CASTILLA LA NUEVA"/>
        <s v="PALERMO"/>
        <s v="ENTRERRIOS"/>
        <s v="ESPINAL"/>
        <s v="SAN ANDRES SOTAVENTO"/>
        <s v="VICTORIA"/>
        <s v="GUATAPE"/>
        <s v="DUITAMA"/>
        <s v="EL RETORNO"/>
        <s v="PACHO"/>
        <s v="RIOHACHA"/>
        <s v="LLORO"/>
        <s v="SAN JUAN DE URABA"/>
        <s v="FOSCA"/>
        <s v="CAPITANEJO"/>
        <s v="COPACABANA"/>
        <s v="BELLO"/>
        <s v="COMBITA"/>
        <s v="ANAPOIMA"/>
        <s v="SANTANDER DE QUILICH"/>
        <s v="BUENAVISTA"/>
        <s v="MOTAVITA"/>
        <s v="CAPARRAPI"/>
        <s v="ZIPAQUIRA"/>
        <s v="SEVILLA"/>
        <s v="FUNDACION"/>
        <s v="CANDELARIA"/>
        <s v="NEMOCON"/>
        <s v="PLANETA RICA"/>
        <s v="ZONA BANANERA"/>
        <s v="MISTRATO"/>
        <s v="TADO"/>
        <s v="PATIA(EL BORDO)"/>
        <s v="COGUA"/>
        <s v="PAIPA"/>
        <s v="OCAMONTE"/>
        <s v="HONDA"/>
        <s v="TURBANA"/>
        <s v="SUTAMARCHAN"/>
        <s v="SOLITA"/>
        <s v="OCAQA"/>
        <s v="SAN BERNARDO"/>
        <s v="AIPE"/>
        <s v="ZAPATOCA"/>
        <s v="COLON"/>
        <s v="CARMEN DE VIBORAL"/>
        <s v="TABIO"/>
        <s v="SANTA BARBARA"/>
        <s v="FUENTE DE ORO"/>
        <s v="CAQUEZA"/>
        <s v="BELALCAZAR"/>
        <s v="PURIFICACION"/>
        <s v="TANGUA"/>
        <s v="EL PASO"/>
        <s v="REMEDIOS"/>
        <s v="TAMESIS"/>
        <s v="NEIRA"/>
        <s v="LA ESTRELLA"/>
        <s v="SAN FRANCISCO"/>
        <s v="ITAGUI"/>
        <s v="COROMORO"/>
        <s v="PLATO"/>
        <s v="GARAGOA"/>
        <s v="YARUMAL"/>
        <s v="AMAGA"/>
        <s v="TENJO"/>
        <s v="NUEVA GRANADA"/>
        <s v="SAN AGUSTIN"/>
        <s v="PUERTO BOYACA"/>
        <s v="SAN CARLOS"/>
        <s v="CERRITO"/>
        <s v="SAMACA"/>
        <s v="ARCABUCO"/>
        <s v="BURITICA"/>
        <s v="CIRCASIA"/>
        <s v="GUALMATAN"/>
        <s v="TAURAMENA"/>
        <s v="MALAGA"/>
        <s v="EL BAGRE"/>
        <s v="JARDIN"/>
        <s v="VELEZ"/>
        <s v="NOCAIMA"/>
        <s v="CHAPARRAL"/>
        <s v="LA CEJA"/>
        <s v="Caqueta"/>
        <s v="SAN LUIS DE GACENO"/>
        <s v="SAN VICENTE DEL CAGU"/>
        <s v="QUINCHIA"/>
        <s v="PIENDAMO"/>
        <s v="RIONEGRO"/>
        <s v="FACATATIVA"/>
        <s v="SOATA"/>
        <s v="CAUCASIA"/>
        <s v="SIBUNDOY"/>
        <s v="SAN VICENTE DE CHUCURI"/>
        <s v="SAHAGUN"/>
        <s v="EL ROSAL"/>
        <s v="MONIQUIRA"/>
        <s v="MADRID"/>
        <s v="SABANALARGA"/>
        <s v="TELLO"/>
        <s v="TULUA"/>
        <s v="CARTAGENA DEL CHAIRA"/>
        <s v="SALDAQA"/>
        <s v="GRANADA"/>
        <s v="EL BANCO"/>
        <s v="EL CERRITO"/>
        <s v="TOCAIMA"/>
        <s v="FUSAGASUGA"/>
        <s v="VILLAPINZON"/>
        <s v="USIACURI"/>
        <s v="ISNOS"/>
        <s v="GIRARDOTA"/>
        <s v="GIRARDOT"/>
        <s v="CHACHAG\M"/>
        <s v="SAN ANTERO"/>
        <s v="PEQOL"/>
        <s v="CISNEROS"/>
        <s v="SAN GIL"/>
        <s v="TAUSA"/>
        <s v="SINCE"/>
        <s v="SANTANA"/>
        <s v="SANTUARIO"/>
        <s v="AQUITANIA"/>
        <s v="NEIVA"/>
        <s v="TRINIDAD"/>
        <s v="FUNZA"/>
        <s v="APULO"/>
        <s v="JUAN DE ACOSTA"/>
        <s v="CAJICA"/>
        <s v="SASAIMA"/>
        <s v="AMALFI"/>
        <s v="CALI"/>
        <s v="SUBACHOQUE"/>
        <s v="YAGUARA"/>
        <s v="MUTATA"/>
        <s v="EL TAMBO"/>
        <s v="NUQUI"/>
        <s v="PACORA"/>
        <s v="UNE"/>
        <s v="ARBELAEZ"/>
        <s v="LA VEGA"/>
        <s v="LORICA"/>
        <s v="LA CALERA"/>
        <s v="EL GUAMO"/>
        <s v="FOMEQUE"/>
        <s v="VERGARA"/>
        <s v="LA LLANADA"/>
        <s v="PEREIRA"/>
        <s v="SUPIA"/>
        <s v="SAMANIEGO"/>
        <s v="CUMARAL"/>
        <s v="AGUACHICA"/>
        <s v="CAMPOALEGRE"/>
        <s v="SIBATE"/>
        <s v="ABREGO"/>
        <s v="CHOACHI"/>
        <s v="GUATAVITA"/>
        <s v="CALAMAR"/>
        <s v="BETULIA"/>
        <s v="FRESNO"/>
        <s v="PUERTO TEJADA"/>
        <s v="HATILLO DE LOBA"/>
        <s v="CUMBAL"/>
        <s v="CAREPA"/>
        <s v="LA APARTADA"/>
        <s v="YUMBO"/>
        <s v="DABEIBA"/>
        <s v="GUACHETA"/>
        <s v="LA UNION"/>
        <s v="TIQUISIO"/>
        <s v="CALARCA"/>
        <s v="CERETE"/>
        <s v="PALOCABILDO"/>
        <s v="VILLAMARIA"/>
        <s v="CORDOBA"/>
        <s v="DOS QUEBRADAS"/>
        <s v="CHIGORODO"/>
        <s v="SESQUILE"/>
        <s v="MARSELLA"/>
        <s v="PUEBLO NUEVO"/>
        <s v="VILLAHERMOSA"/>
        <s v="SABANAGRANDE"/>
        <s v="PAMPLONA"/>
        <s v="ANSERMANUEVO"/>
        <s v="PRADERA"/>
        <s v="SILVANIA"/>
        <s v="VIGIA DEL FUERTE"/>
        <s v="SANTA ROSA"/>
        <s v="EL ZULIA"/>
        <s v="COROZAL"/>
        <s v="SOPETRAN"/>
        <s v="LA PLATA"/>
        <s v="VALLEDUPAR"/>
        <s v="FILANDIA"/>
        <s v="BUCARAMANGA"/>
        <s v="CALIMA"/>
        <s v="GARZON"/>
        <s v="ARMERO"/>
        <s v="LA TEBAIDA"/>
        <s v="IMUES"/>
        <s v="PALESTINA"/>
        <s v="EL DOVIO"/>
        <s v="SANTA MARTA"/>
        <s v="MARINILLA"/>
        <s v="SAN ALBERTO"/>
        <s v="LIBORINA"/>
        <s v="ARIGUANI"/>
        <s v="PENSILVANIA"/>
        <s v="SANTIAGO DE TOLU (TOLU)"/>
        <s v="MONTENEGRO"/>
        <s v="CIENAGA"/>
        <s v="YALI"/>
        <s v="Guainia"/>
        <s v="PASTO"/>
        <s v="MALLAMA"/>
        <s v="TENERIFE"/>
        <s v="MONTECRISTO"/>
        <s v="San Andres,Prov y Santa Catalina"/>
        <s v="VALDIVIA"/>
        <s v="TUMACO"/>
        <s v="TOCANCIPA"/>
        <s v="CHINU"/>
        <s v="BELMIRA"/>
        <s v="URIBIA"/>
        <s v="VENTAQUEMADA"/>
        <s v="COTA"/>
        <s v="MUZO"/>
        <s v="VILLANUEVA"/>
        <s v="CONVENCION"/>
        <s v="CACHIPAY"/>
        <s v="VILLETA"/>
        <s v="FLORIDA"/>
        <s v="SAN MARTIN DE LOBA"/>
        <s v="VALPARAISO"/>
        <s v="GUADUAS"/>
        <s v="INIRIDA"/>
        <s v="GUACARI"/>
        <s v="CACERES"/>
        <s v="FRONTINO"/>
        <s v="DON MATIAS"/>
        <s v="ARGELIA"/>
        <s v="ARANZAZU"/>
        <s v="GONZALEZ"/>
        <s v="QUEBRADANEGRA"/>
        <s v="LA FLORIDA"/>
        <s v="LA GLORIA"/>
        <s v="GUASCA"/>
        <s v="BARRANQUILLA"/>
        <s v="ENCINO"/>
        <s v="POLONUEVO"/>
        <s v="ARBOLEDAS"/>
        <s v="PARATEBUENO"/>
        <s v="CANTAGALLO"/>
        <s v="TORO"/>
        <s v="ARMENIA"/>
        <s v="MARQUETALIA"/>
        <s v="VILLA DEL ROSARIO"/>
        <s v="SAN ANDRES"/>
        <s v="GUAMO"/>
        <s v="GUAPI"/>
        <s v="POPAYAN"/>
        <s v="URRAO"/>
        <s v="SABANETA"/>
        <s v="Quindio"/>
        <s v="SUAITA"/>
        <s v="LANDAZURI"/>
        <s v="TUTA"/>
        <s v="NECOCLI"/>
        <s v="VALLE DE SAN JOSE"/>
        <s v="PUERTO SANTANDER"/>
        <s v="PALMIRA"/>
        <s v="SAN MIGUEL"/>
        <s v="CAJAMARCA"/>
        <s v="MOSQUERA"/>
        <s v="CHINACOTA"/>
        <s v="PALMITO"/>
        <s v="ANSERMA"/>
        <s v="ANDES"/>
        <s v="LA DORADA"/>
        <s v="RESTREPO"/>
        <s v="LIBANO"/>
        <s v="MELGAR"/>
        <s v="ANGOSTURA"/>
        <s v="ALGECIRAS"/>
        <s v="CALOTO"/>
        <s v="SANTA MARIA"/>
        <s v="PUENTE NACIONAL"/>
        <s v="TIBACUY"/>
        <s v="GUAITARILLA"/>
        <s v="GINEBRA"/>
        <s v="SUESCA"/>
        <s v="TIMBIO"/>
        <s v="APARTADO"/>
        <s v="GUARNE"/>
        <s v="SAN PEDRO DE URABA"/>
        <s v="CARTAGENA"/>
        <s v="COTORRA"/>
        <s v="PUERTO BERRIO"/>
        <s v="PUERTO LIBERTADOR"/>
        <s v="TENA"/>
        <s v="VITERBO"/>
        <s v="MIRAFLORES"/>
        <s v="BOGOTA"/>
        <s v="CHIPATA"/>
        <s v="FREDONIA"/>
        <s v="BUGALAGRANDE"/>
        <s v="FUQUENE"/>
        <s v="SALGAR"/>
        <s v="BOLIVAR"/>
        <s v="GIGANTE"/>
        <s v="SAN PABLO"/>
        <s v="GIRON"/>
        <s v="PUERTO CONCORDIA"/>
        <s v="AGUADAS"/>
        <s v="SAN ANDRIS"/>
        <s v="PUERTO WILCHES"/>
        <s v="PIEDECUESTA"/>
        <s v="PUERTO NARE(LAMAGDALENA"/>
        <s v="CHOCONTA"/>
        <s v="GUEPSA"/>
        <s v="CHINCHINA"/>
        <s v="VERSALLES"/>
        <s v="SARAVENA"/>
        <s v="PASCA"/>
        <s v="APIA"/>
        <s v="TUQUERRES"/>
        <s v="SAN MARTIN"/>
        <s v="ABEJORRAL"/>
        <s v="BARANOA"/>
        <s v="JERICO"/>
        <s v="NATAGAIMA"/>
        <s v="CARTAGO"/>
        <s v="ENVIGADO"/>
        <s v="ZIPACON"/>
        <s v="QUIMBAYA"/>
        <s v="PAZ DE RIO"/>
        <s v="SOACHA"/>
        <s v="TERUEL"/>
        <s v="BARBOSA"/>
        <s v="TURBACO"/>
        <s v="GUAMAL"/>
        <s v="LENGUAZAQUE"/>
        <s v="SAN MARCOS"/>
        <s v="SAN JOSE DE RISARALDA"/>
        <s v="SIMIJACA"/>
        <s v="IBAGUE"/>
        <s v="ANOLAIMA"/>
        <s v="SONSON"/>
        <s v="CHIA"/>
        <s v="ITSMINA"/>
        <s v="ICONONZO"/>
        <s v="CHIQUINQUIRA"/>
        <s v="LEBRIJA"/>
        <s v="YACOPI"/>
        <s v="CARMEN DE CARUPA"/>
        <s v="MAGANGUE"/>
        <s v="FLORIDABLANCA"/>
        <s v="CHIQUIZA"/>
        <s v="PITAL"/>
        <s v="OTANCHE"/>
        <s v="GACHETA"/>
        <s v="RIO DE ORO"/>
        <s v="SOCORRO"/>
        <s v="TIBANA"/>
        <s v="RICAURTE"/>
        <s v="CHARALA"/>
        <s v="TAME"/>
        <s v="SAN JUAN DE RIO SECO"/>
        <s v="TIMANA"/>
        <s v="MANIZALES"/>
        <s v="GACHANCIPA"/>
        <s v="Bolmvar"/>
        <s v="TRUJILLO"/>
        <s v="LA PINTADA"/>
        <s v="ARJONA"/>
        <s v="DIBULLA"/>
        <s v="FLANDES"/>
        <s v="SOGAMOSO"/>
        <s v="SOCHA"/>
        <s v="GUADALUPE"/>
        <s v="YOPAL"/>
        <s v="ACACIAS"/>
        <s v="MONTERIA"/>
        <s v="TITIRIBI"/>
        <s v="PAZ DE ARIPORO"/>
        <s v="BRICEQO"/>
        <s v="AYAPEL"/>
        <s v="MACHETA"/>
        <s v="MONTERREY"/>
        <s v="PUERTO SALGAR"/>
        <s v="AGUA DE DIOS"/>
        <s v="ACEVEDO"/>
        <s v="SAN JUAN DE BETULIA"/>
        <s v="TURBO"/>
        <s v="BELEN"/>
        <s v="ARBOLETES"/>
        <s v="CUCUTA"/>
        <s v="CUCUNUBA"/>
        <s v="AGUAZUL"/>
        <s v="PUERTO TRIUNFO"/>
        <s v="CONCORDIA"/>
        <s v="VENECIA"/>
        <s v="MEDELLIN"/>
        <s v="SANTAFE DE ANTIOQUIA"/>
        <s v="LERIDA"/>
        <s v="PITALITO"/>
        <s v="SITIONUEVO"/>
        <s v="RAMIRIQUI"/>
        <s v="CONCEPCION"/>
        <s v="BARAYA"/>
        <s v="TUNJA"/>
        <s v="RAQUIRA"/>
        <s v="PUERTO LOPEZ"/>
        <s v="SAN JOSE DEL GUAVIAR"/>
        <s v="TIERRALTA"/>
        <s v="SOLEDAD"/>
        <s v="FUNES"/>
        <s v="EL PLAYON"/>
        <s v="CIMITARRA"/>
        <s v="LA VIRGINIA"/>
        <s v="SAN JERONIMO"/>
        <s v="MANAURE"/>
        <s v="BOSCONIA"/>
        <s v="ZARZAL"/>
        <s v="SAN ROQUE"/>
        <s v="YOLOMBO"/>
        <s v="SINCELEJO"/>
      </sharedItems>
    </cacheField>
    <cacheField name="Municipio">
      <sharedItems containsMixedTypes="0"/>
    </cacheField>
    <cacheField name="Entidad">
      <sharedItems containsMixedTypes="0" count="13">
        <s v="BANCO DE BOGOTA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BANCO POPULAR S.A."/>
        <s v="LEASING BOGOTA S.A C.F.C."/>
        <s v="BANISTMO COLOMBIA S.A."/>
        <s v="HSB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/>
    </cacheField>
    <cacheField name="Municipio">
      <sharedItems containsMixedTypes="0"/>
    </cacheField>
    <cacheField name="Entidad">
      <sharedItems containsMixedTypes="0" count="13">
        <s v="BANCO DE BOGOTA"/>
        <s v="BANCOLOMBIA S.A."/>
        <s v="CITIBANK"/>
        <s v="HSBC COLOMBIA S.A."/>
        <s v="BBVA COLOMBIA"/>
        <s v="OCCIDENTE"/>
        <s v="BANCO CAJA SOCIAL BCSC"/>
        <s v="BANCO AGRARIO DE COLOMBIA S.A."/>
        <s v="AV VILLAS"/>
        <s v="BANCO POPULAR S.A."/>
        <s v="LEASING BOGOTA S.A C.F.C."/>
        <s v="BANISTMO COLOMBIA S.A."/>
        <s v="HSBC"/>
      </sharedItems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5">
    <cacheField name="C?digo DANE">
      <sharedItems containsSemiMixedTypes="0" containsString="0" containsMixedTypes="0" containsNumber="1" containsInteger="1"/>
    </cacheField>
    <cacheField name="Departamento">
      <sharedItems containsMixedTypes="0" count="31">
        <s v="Atlántico"/>
        <s v="Bogotá, D.C."/>
        <s v="Bolívar"/>
        <s v="Antioquia"/>
        <s v="Boyacá"/>
        <s v="Caldas"/>
        <s v="Caquetá"/>
        <s v="Cauca"/>
        <s v="Cesar"/>
        <s v="Córdoba"/>
        <s v="Cundinamarca"/>
        <s v="Chocó"/>
        <s v="Huila"/>
        <s v="La Guajira"/>
        <s v="Magdalena"/>
        <s v="Meta"/>
        <s v="Nariño"/>
        <s v="Norte de Santander"/>
        <s v="Quindío"/>
        <s v="Risaralda"/>
        <s v="Santander"/>
        <s v="Sucre"/>
        <s v="Tolima"/>
        <s v="Valle del Cauca"/>
        <s v="Casanare"/>
        <s v="Putumayo"/>
        <s v="Arauca"/>
        <s v="Archipiélago de San Andrés, Providencia y Santa Catalina"/>
        <s v="Amazonas"/>
        <s v="Guainía"/>
        <s v="Guaviare"/>
      </sharedItems>
    </cacheField>
    <cacheField name="Municipio">
      <sharedItems containsMixedTypes="0"/>
    </cacheField>
    <cacheField name="Entidad">
      <sharedItems containsMixedTypes="0"/>
    </cacheField>
    <cacheField name="No. CNB">
      <sharedItems containsSemiMixedTypes="0" containsString="0" containsMixedTypes="0" containsNumber="1" containsInteger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pivotTable1.xml><?xml version="1.0" encoding="utf-8"?>
<pivotTableDefinition xmlns="http://schemas.openxmlformats.org/spreadsheetml/2006/main" name="Tabla dinámica1" cacheId="7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3:B15" firstHeaderRow="2" firstDataRow="2" firstDataCol="1"/>
  <pivotFields count="5"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 sortType="descending">
      <items count="14">
        <item x="2"/>
        <item x="1"/>
        <item x="7"/>
        <item x="8"/>
        <item x="9"/>
        <item m="1" x="12"/>
        <item x="4"/>
        <item x="0"/>
        <item x="6"/>
        <item x="5"/>
        <item m="1" x="11"/>
        <item m="1" x="10"/>
        <item x="3"/>
        <item t="default"/>
      </items>
    </pivotField>
    <pivotField dataField="1" compact="0" outline="0" subtotalTop="0" showAll="0"/>
  </pivotFields>
  <rowFields count="1">
    <field x="3"/>
  </rowFields>
  <rowItems count="11">
    <i>
      <x/>
    </i>
    <i>
      <x v="1"/>
    </i>
    <i>
      <x v="2"/>
    </i>
    <i>
      <x v="3"/>
    </i>
    <i>
      <x v="4"/>
    </i>
    <i>
      <x v="12"/>
    </i>
    <i>
      <x v="8"/>
    </i>
    <i>
      <x v="6"/>
    </i>
    <i>
      <x v="7"/>
    </i>
    <i>
      <x v="9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Tabla dinámica2" cacheId="8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20:L53" firstHeaderRow="1" firstDataRow="2" firstDataCol="1"/>
  <pivotFields count="5">
    <pivotField compact="0" outline="0" subtotalTop="0" showAll="0"/>
    <pivotField axis="axisRow" compact="0" outline="0" subtotalTop="0" showAll="0">
      <items count="529">
        <item x="28"/>
        <item x="3"/>
        <item x="26"/>
        <item x="27"/>
        <item x="0"/>
        <item x="1"/>
        <item x="2"/>
        <item x="4"/>
        <item x="5"/>
        <item x="6"/>
        <item x="24"/>
        <item x="7"/>
        <item x="8"/>
        <item x="11"/>
        <item x="9"/>
        <item x="10"/>
        <item x="29"/>
        <item x="30"/>
        <item x="12"/>
        <item x="13"/>
        <item x="14"/>
        <item x="15"/>
        <item x="16"/>
        <item x="17"/>
        <item x="25"/>
        <item x="18"/>
        <item x="19"/>
        <item x="20"/>
        <item x="21"/>
        <item x="22"/>
        <item x="23"/>
        <item m="1" x="89"/>
        <item m="1" x="403"/>
        <item m="1" x="472"/>
        <item m="1" x="65"/>
        <item m="1" x="184"/>
        <item m="1" x="94"/>
        <item m="1" x="275"/>
        <item m="1" x="313"/>
        <item m="1" x="45"/>
        <item m="1" x="364"/>
        <item m="1" x="318"/>
        <item m="1" x="503"/>
        <item m="1" x="348"/>
        <item m="1" x="396"/>
        <item m="1" x="511"/>
        <item m="1" x="470"/>
        <item m="1" x="72"/>
        <item m="1" x="361"/>
        <item m="1" x="293"/>
        <item m="1" x="483"/>
        <item m="1" x="491"/>
        <item m="1" x="70"/>
        <item m="1" x="224"/>
        <item m="1" x="110"/>
        <item m="1" x="303"/>
        <item m="1" x="44"/>
        <item m="1" x="314"/>
        <item m="1" x="497"/>
        <item m="1" x="355"/>
        <item m="1" x="248"/>
        <item m="1" x="295"/>
        <item m="1" x="527"/>
        <item m="1" x="446"/>
        <item m="1" x="232"/>
        <item m="1" x="481"/>
        <item m="1" x="415"/>
        <item m="1" x="38"/>
        <item m="1" x="336"/>
        <item m="1" x="514"/>
        <item m="1" x="428"/>
        <item m="1" x="255"/>
        <item m="1" x="492"/>
        <item m="1" x="482"/>
        <item m="1" x="499"/>
        <item m="1" x="252"/>
        <item m="1" x="414"/>
        <item m="1" x="258"/>
        <item m="1" x="142"/>
        <item m="1" x="40"/>
        <item m="1" x="384"/>
        <item m="1" x="108"/>
        <item m="1" x="164"/>
        <item m="1" x="231"/>
        <item m="1" x="378"/>
        <item m="1" x="118"/>
        <item m="1" x="52"/>
        <item m="1" x="383"/>
        <item m="1" x="447"/>
        <item m="1" x="284"/>
        <item m="1" x="504"/>
        <item m="1" x="377"/>
        <item m="1" x="393"/>
        <item m="1" x="425"/>
        <item m="1" x="223"/>
        <item m="1" x="342"/>
        <item m="1" x="496"/>
        <item m="1" x="172"/>
        <item m="1" x="75"/>
        <item m="1" x="351"/>
        <item m="1" x="475"/>
        <item m="1" x="240"/>
        <item m="1" x="51"/>
        <item m="1" x="341"/>
        <item m="1" x="298"/>
        <item m="1" x="307"/>
        <item m="1" x="523"/>
        <item m="1" x="59"/>
        <item m="1" x="487"/>
        <item m="1" x="439"/>
        <item m="1" x="429"/>
        <item m="1" x="510"/>
        <item m="1" x="120"/>
        <item m="1" x="90"/>
        <item m="1" x="323"/>
        <item m="1" x="495"/>
        <item m="1" x="116"/>
        <item m="1" x="150"/>
        <item m="1" x="476"/>
        <item m="1" x="259"/>
        <item m="1" x="61"/>
        <item m="1" x="409"/>
        <item m="1" x="486"/>
        <item m="1" x="77"/>
        <item m="1" x="56"/>
        <item m="1" x="173"/>
        <item m="1" x="406"/>
        <item m="1" x="338"/>
        <item m="1" x="330"/>
        <item m="1" x="373"/>
        <item m="1" x="229"/>
        <item m="1" x="296"/>
        <item m="1" x="271"/>
        <item m="1" x="126"/>
        <item m="1" x="253"/>
        <item m="1" x="37"/>
        <item m="1" x="58"/>
        <item m="1" x="385"/>
        <item m="1" x="264"/>
        <item m="1" x="114"/>
        <item m="1" x="432"/>
        <item m="1" x="145"/>
        <item m="1" x="122"/>
        <item m="1" x="202"/>
        <item m="1" x="100"/>
        <item m="1" x="149"/>
        <item m="1" x="192"/>
        <item m="1" x="455"/>
        <item m="1" x="353"/>
        <item m="1" x="272"/>
        <item m="1" x="170"/>
        <item m="1" x="489"/>
        <item m="1" x="466"/>
        <item m="1" x="182"/>
        <item m="1" x="276"/>
        <item m="1" x="277"/>
        <item m="1" x="375"/>
        <item m="1" x="421"/>
        <item m="1" x="449"/>
        <item m="1" x="452"/>
        <item m="1" x="60"/>
        <item m="1" x="404"/>
        <item m="1" x="256"/>
        <item m="1" x="322"/>
        <item m="1" x="419"/>
        <item m="1" x="33"/>
        <item m="1" x="311"/>
        <item m="1" x="217"/>
        <item m="1" x="174"/>
        <item m="1" x="519"/>
        <item m="1" x="133"/>
        <item m="1" x="117"/>
        <item m="1" x="41"/>
        <item m="1" x="501"/>
        <item m="1" x="329"/>
        <item m="1" x="509"/>
        <item m="1" x="115"/>
        <item m="1" x="326"/>
        <item m="1" x="290"/>
        <item m="1" x="160"/>
        <item m="1" x="144"/>
        <item m="1" x="71"/>
        <item m="1" x="498"/>
        <item m="1" x="251"/>
        <item m="1" x="263"/>
        <item m="1" x="458"/>
        <item m="1" x="267"/>
        <item m="1" x="340"/>
        <item m="1" x="107"/>
        <item m="1" x="214"/>
        <item m="1" x="53"/>
        <item m="1" x="46"/>
        <item m="1" x="205"/>
        <item m="1" x="244"/>
        <item m="1" x="206"/>
        <item m="1" x="178"/>
        <item m="1" x="153"/>
        <item m="1" x="32"/>
        <item m="1" x="302"/>
        <item m="1" x="485"/>
        <item m="1" x="518"/>
        <item m="1" x="196"/>
        <item m="1" x="236"/>
        <item m="1" x="289"/>
        <item m="1" x="102"/>
        <item m="1" x="349"/>
        <item m="1" x="433"/>
        <item m="1" x="103"/>
        <item m="1" x="190"/>
        <item m="1" x="294"/>
        <item m="1" x="477"/>
        <item m="1" x="332"/>
        <item m="1" x="457"/>
        <item m="1" x="245"/>
        <item m="1" x="113"/>
        <item m="1" x="405"/>
        <item m="1" x="260"/>
        <item m="1" x="339"/>
        <item m="1" x="226"/>
        <item m="1" x="148"/>
        <item m="1" x="517"/>
        <item m="1" x="407"/>
        <item m="1" x="125"/>
        <item m="1" x="208"/>
        <item m="1" x="471"/>
        <item m="1" x="461"/>
        <item m="1" x="297"/>
        <item m="1" x="162"/>
        <item m="1" x="262"/>
        <item m="1" x="397"/>
        <item m="1" x="410"/>
        <item m="1" x="390"/>
        <item m="1" x="213"/>
        <item m="1" x="412"/>
        <item m="1" x="212"/>
        <item m="1" x="343"/>
        <item m="1" x="204"/>
        <item m="1" x="268"/>
        <item m="1" x="394"/>
        <item m="1" x="360"/>
        <item m="1" x="441"/>
        <item m="1" x="337"/>
        <item m="1" x="480"/>
        <item m="1" x="359"/>
        <item m="1" x="335"/>
        <item m="1" x="389"/>
        <item m="1" x="106"/>
        <item m="1" x="82"/>
        <item m="1" x="347"/>
        <item m="1" x="175"/>
        <item m="1" x="257"/>
        <item m="1" x="420"/>
        <item m="1" x="136"/>
        <item m="1" x="265"/>
        <item m="1" x="451"/>
        <item m="1" x="300"/>
        <item m="1" x="92"/>
        <item m="1" x="211"/>
        <item m="1" x="159"/>
        <item m="1" x="95"/>
        <item m="1" x="450"/>
        <item m="1" x="179"/>
        <item m="1" x="80"/>
        <item m="1" x="430"/>
        <item m="1" x="228"/>
        <item m="1" x="183"/>
        <item m="1" x="243"/>
        <item m="1" x="157"/>
        <item m="1" x="379"/>
        <item m="1" x="345"/>
        <item m="1" x="346"/>
        <item m="1" x="247"/>
        <item m="1" x="55"/>
        <item m="1" x="366"/>
        <item m="1" x="42"/>
        <item m="1" x="474"/>
        <item m="1" x="292"/>
        <item m="1" x="520"/>
        <item m="1" x="269"/>
        <item m="1" x="299"/>
        <item m="1" x="241"/>
        <item m="1" x="93"/>
        <item m="1" x="453"/>
        <item m="1" x="76"/>
        <item m="1" x="442"/>
        <item m="1" x="505"/>
        <item m="1" x="176"/>
        <item m="1" x="306"/>
        <item m="1" x="381"/>
        <item m="1" x="111"/>
        <item m="1" x="242"/>
        <item m="1" x="488"/>
        <item m="1" x="456"/>
        <item m="1" x="198"/>
        <item m="1" x="84"/>
        <item m="1" x="225"/>
        <item m="1" x="177"/>
        <item m="1" x="39"/>
        <item m="1" x="315"/>
        <item m="1" x="304"/>
        <item m="1" x="279"/>
        <item m="1" x="328"/>
        <item m="1" x="31"/>
        <item m="1" x="356"/>
        <item m="1" x="382"/>
        <item m="1" x="413"/>
        <item m="1" x="402"/>
        <item m="1" x="130"/>
        <item m="1" x="317"/>
        <item m="1" x="166"/>
        <item m="1" x="73"/>
        <item m="1" x="62"/>
        <item m="1" x="197"/>
        <item m="1" x="310"/>
        <item m="1" x="374"/>
        <item m="1" x="121"/>
        <item m="1" x="235"/>
        <item m="1" x="327"/>
        <item m="1" x="63"/>
        <item m="1" x="431"/>
        <item m="1" x="156"/>
        <item m="1" x="127"/>
        <item m="1" x="88"/>
        <item m="1" x="368"/>
        <item m="1" x="181"/>
        <item m="1" x="237"/>
        <item m="1" x="140"/>
        <item m="1" x="135"/>
        <item m="1" x="64"/>
        <item m="1" x="460"/>
        <item m="1" x="238"/>
        <item m="1" x="109"/>
        <item m="1" x="134"/>
        <item m="1" x="283"/>
        <item m="1" x="273"/>
        <item m="1" x="371"/>
        <item m="1" x="376"/>
        <item m="1" x="301"/>
        <item m="1" x="101"/>
        <item m="1" x="352"/>
        <item m="1" x="132"/>
        <item m="1" x="424"/>
        <item m="1" x="436"/>
        <item m="1" x="216"/>
        <item m="1" x="308"/>
        <item m="1" x="417"/>
        <item m="1" x="188"/>
        <item m="1" x="459"/>
        <item m="1" x="506"/>
        <item m="1" x="370"/>
        <item m="1" x="128"/>
        <item m="1" x="161"/>
        <item m="1" x="350"/>
        <item m="1" x="522"/>
        <item m="1" x="285"/>
        <item m="1" x="36"/>
        <item m="1" x="74"/>
        <item m="1" x="280"/>
        <item m="1" x="168"/>
        <item m="1" x="490"/>
        <item m="1" x="387"/>
        <item m="1" x="49"/>
        <item m="1" x="261"/>
        <item m="1" x="513"/>
        <item m="1" x="416"/>
        <item m="1" x="48"/>
        <item m="1" x="398"/>
        <item m="1" x="399"/>
        <item m="1" x="418"/>
        <item m="1" x="151"/>
        <item m="1" x="500"/>
        <item m="1" x="344"/>
        <item m="1" x="435"/>
        <item m="1" x="187"/>
        <item m="1" x="508"/>
        <item m="1" x="227"/>
        <item m="1" x="512"/>
        <item m="1" x="154"/>
        <item m="1" x="380"/>
        <item m="1" x="79"/>
        <item m="1" x="35"/>
        <item m="1" x="465"/>
        <item m="1" x="462"/>
        <item m="1" x="189"/>
        <item m="1" x="68"/>
        <item m="1" x="363"/>
        <item m="1" x="282"/>
        <item m="1" x="199"/>
        <item m="1" x="408"/>
        <item m="1" x="50"/>
        <item m="1" x="171"/>
        <item m="1" x="169"/>
        <item m="1" x="141"/>
        <item m="1" x="158"/>
        <item m="1" x="43"/>
        <item m="1" x="521"/>
        <item m="1" x="112"/>
        <item m="1" x="195"/>
        <item m="1" x="81"/>
        <item m="1" x="468"/>
        <item m="1" x="91"/>
        <item m="1" x="395"/>
        <item m="1" x="333"/>
        <item m="1" x="185"/>
        <item m="1" x="167"/>
        <item m="1" x="358"/>
        <item m="1" x="525"/>
        <item m="1" x="411"/>
        <item m="1" x="104"/>
        <item m="1" x="96"/>
        <item m="1" x="203"/>
        <item m="1" x="215"/>
        <item m="1" x="386"/>
        <item m="1" x="250"/>
        <item m="1" x="147"/>
        <item m="1" x="218"/>
        <item m="1" x="86"/>
        <item m="1" x="288"/>
        <item m="1" x="87"/>
        <item m="1" x="221"/>
        <item m="1" x="69"/>
        <item m="1" x="222"/>
        <item m="1" x="427"/>
        <item m="1" x="194"/>
        <item m="1" x="57"/>
        <item m="1" x="85"/>
        <item m="1" x="119"/>
        <item m="1" x="493"/>
        <item m="1" x="443"/>
        <item m="1" x="305"/>
        <item m="1" x="230"/>
        <item m="1" x="66"/>
        <item m="1" x="47"/>
        <item m="1" x="278"/>
        <item m="1" x="124"/>
        <item m="1" x="423"/>
        <item m="1" x="254"/>
        <item m="1" x="220"/>
        <item m="1" x="286"/>
        <item m="1" x="445"/>
        <item m="1" x="507"/>
        <item m="1" x="193"/>
        <item m="1" x="191"/>
        <item m="1" x="186"/>
        <item m="1" x="437"/>
        <item m="1" x="463"/>
        <item m="1" x="448"/>
        <item m="1" x="479"/>
        <item m="1" x="372"/>
        <item m="1" x="516"/>
        <item m="1" x="98"/>
        <item m="1" x="478"/>
        <item m="1" x="78"/>
        <item m="1" x="291"/>
        <item m="1" x="233"/>
        <item m="1" x="365"/>
        <item m="1" x="391"/>
        <item m="1" x="138"/>
        <item m="1" x="249"/>
        <item m="1" x="139"/>
        <item m="1" x="146"/>
        <item m="1" x="131"/>
        <item m="1" x="152"/>
        <item m="1" x="155"/>
        <item m="1" x="83"/>
        <item m="1" x="219"/>
        <item m="1" x="467"/>
        <item m="1" x="400"/>
        <item m="1" x="316"/>
        <item m="1" x="165"/>
        <item m="1" x="200"/>
        <item m="1" x="438"/>
        <item m="1" x="464"/>
        <item m="1" x="388"/>
        <item m="1" x="97"/>
        <item m="1" x="392"/>
        <item m="1" x="515"/>
        <item m="1" x="469"/>
        <item m="1" x="484"/>
        <item m="1" x="270"/>
        <item m="1" x="207"/>
        <item m="1" x="321"/>
        <item m="1" x="309"/>
        <item m="1" x="354"/>
        <item m="1" x="473"/>
        <item m="1" x="201"/>
        <item m="1" x="320"/>
        <item m="1" x="440"/>
        <item m="1" x="494"/>
        <item m="1" x="367"/>
        <item m="1" x="137"/>
        <item m="1" x="426"/>
        <item m="1" x="54"/>
        <item m="1" x="239"/>
        <item m="1" x="362"/>
        <item m="1" x="324"/>
        <item m="1" x="210"/>
        <item m="1" x="34"/>
        <item m="1" x="319"/>
        <item m="1" x="369"/>
        <item m="1" x="334"/>
        <item m="1" x="502"/>
        <item m="1" x="325"/>
        <item m="1" x="180"/>
        <item m="1" x="246"/>
        <item m="1" x="422"/>
        <item m="1" x="105"/>
        <item m="1" x="99"/>
        <item m="1" x="281"/>
        <item m="1" x="287"/>
        <item m="1" x="274"/>
        <item m="1" x="209"/>
        <item m="1" x="357"/>
        <item m="1" x="331"/>
        <item m="1" x="401"/>
        <item m="1" x="312"/>
        <item m="1" x="454"/>
        <item m="1" x="234"/>
        <item m="1" x="163"/>
        <item m="1" x="526"/>
        <item m="1" x="67"/>
        <item m="1" x="266"/>
        <item m="1" x="143"/>
        <item m="1" x="524"/>
        <item m="1" x="434"/>
        <item m="1" x="123"/>
        <item m="1" x="129"/>
        <item m="1" x="444"/>
        <item t="default"/>
      </items>
    </pivotField>
    <pivotField compact="0" outline="0" subtotalTop="0" showAll="0"/>
    <pivotField axis="axisCol" compact="0" outline="0" subtotalTop="0" showAll="0">
      <items count="14">
        <item x="2"/>
        <item x="1"/>
        <item x="7"/>
        <item x="8"/>
        <item x="4"/>
        <item x="9"/>
        <item x="0"/>
        <item x="6"/>
        <item x="5"/>
        <item m="1" x="11"/>
        <item m="1" x="10"/>
        <item m="1" x="12"/>
        <item x="3"/>
        <item t="default"/>
      </items>
    </pivotField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Fields count="1">
    <field x="3"/>
  </colFields>
  <colItems count="11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12"/>
    </i>
    <i t="grand">
      <x/>
    </i>
  </colItems>
  <dataFields count="1">
    <dataField name="Suma de No. CNB" fld="4" baseField="0" baseItem="0" numFmtId="3"/>
  </dataFields>
  <formats count="2">
    <format dxfId="0">
      <pivotArea outline="0" fieldPosition="0" dataOnly="0" grandRow="1" labelOnly="1"/>
    </format>
    <format dxfId="1">
      <pivotArea outline="0" fieldPosition="0">
        <references count="1">
          <reference field="4294967294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Tabla dinámica3" cacheId="9" applyNumberFormats="0" applyBorderFormats="0" applyFontFormats="0" applyPatternFormats="0" applyAlignmentFormats="0" applyWidthHeightFormats="0" dataCaption="Datos" showMissing="1" preserveFormatting="1" useAutoFormatting="1" itemPrintTitles="1" compactData="0" updatedVersion="2" indent="0" showMemberPropertyTips="1">
  <location ref="A58:B91" firstHeaderRow="2" firstDataRow="2" firstDataCol="1"/>
  <pivotFields count="5">
    <pivotField compact="0" outline="0" subtotalTop="0" showAll="0"/>
    <pivotField axis="axisRow" compact="0" outline="0" subtotalTop="0" showAll="0">
      <items count="32">
        <item x="1"/>
        <item x="3"/>
        <item x="23"/>
        <item x="10"/>
        <item x="0"/>
        <item x="20"/>
        <item x="4"/>
        <item x="22"/>
        <item x="16"/>
        <item x="2"/>
        <item x="19"/>
        <item x="12"/>
        <item x="5"/>
        <item x="15"/>
        <item x="17"/>
        <item x="14"/>
        <item x="9"/>
        <item x="18"/>
        <item x="8"/>
        <item x="7"/>
        <item x="21"/>
        <item x="24"/>
        <item x="13"/>
        <item x="6"/>
        <item x="11"/>
        <item x="26"/>
        <item x="25"/>
        <item x="28"/>
        <item x="30"/>
        <item x="27"/>
        <item x="29"/>
        <item t="default"/>
      </items>
    </pivotField>
    <pivotField compact="0" outline="0" subtotalTop="0" showAll="0"/>
    <pivotField compact="0" outline="0" subtotalTop="0" showAll="0"/>
    <pivotField dataField="1" compact="0" outline="0" subtotalTop="0" showAll="0"/>
  </pivotFields>
  <rowFields count="1">
    <field x="1"/>
  </rowFields>
  <rowItems count="3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 t="grand">
      <x/>
    </i>
  </rowItems>
  <colItems count="1">
    <i/>
  </colItems>
  <dataFields count="1">
    <dataField name="Suma de No. CNB" fld="4" baseField="0" baseItem="0" numFmtId="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Relationship Id="rId3" Type="http://schemas.openxmlformats.org/officeDocument/2006/relationships/pivotTable" Target="../pivotTables/pivotTable1.xml" /><Relationship Id="rId4" Type="http://schemas.openxmlformats.org/officeDocument/2006/relationships/pivotTable" Target="../pivotTables/pivotTable2.xml" /><Relationship Id="rId5" Type="http://schemas.openxmlformats.org/officeDocument/2006/relationships/pivotTable" Target="../pivotTables/pivotTable3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H68"/>
  <sheetViews>
    <sheetView showGridLines="0" tabSelected="1" zoomScalePageLayoutView="0" workbookViewId="0" topLeftCell="A1">
      <selection activeCell="B69" sqref="B69"/>
    </sheetView>
  </sheetViews>
  <sheetFormatPr defaultColWidth="11.421875" defaultRowHeight="12.75"/>
  <cols>
    <col min="1" max="1" width="42.8515625" style="0" bestFit="1" customWidth="1"/>
    <col min="2" max="2" width="13.57421875" style="0" customWidth="1"/>
    <col min="3" max="3" width="10.421875" style="0" customWidth="1"/>
    <col min="5" max="19" width="11.421875" style="44" customWidth="1"/>
  </cols>
  <sheetData>
    <row r="1" spans="1:8" ht="12.75">
      <c r="A1" s="73" t="s">
        <v>52</v>
      </c>
      <c r="B1" s="73"/>
      <c r="C1" s="73"/>
      <c r="D1" s="73"/>
      <c r="E1" s="73"/>
      <c r="F1" s="73"/>
      <c r="G1" s="73"/>
      <c r="H1" s="73"/>
    </row>
    <row r="2" spans="1:8" ht="12.75">
      <c r="A2" s="73"/>
      <c r="B2" s="73"/>
      <c r="C2" s="73"/>
      <c r="D2" s="73"/>
      <c r="E2" s="73"/>
      <c r="F2" s="73"/>
      <c r="G2" s="73"/>
      <c r="H2" s="73"/>
    </row>
    <row r="11" ht="12.75">
      <c r="D11" s="43"/>
    </row>
    <row r="13" spans="3:5" ht="11.25">
      <c r="C13" s="72" t="str">
        <f>'TB -Listado de CNB x Ent x Mpio'!G61</f>
        <v>Archipiélago de San Andrés, Providencia y Santa Catalina - 7  CNBS </v>
      </c>
      <c r="D13" s="72"/>
      <c r="E13" s="72"/>
    </row>
    <row r="14" spans="3:5" ht="11.25">
      <c r="C14" s="72"/>
      <c r="D14" s="72"/>
      <c r="E14" s="72"/>
    </row>
    <row r="15" ht="12.75"/>
    <row r="16" ht="12.75"/>
    <row r="17" ht="13.5" thickBot="1"/>
    <row r="18" spans="1:3" ht="13.5" thickBot="1">
      <c r="A18" s="61" t="s">
        <v>46</v>
      </c>
      <c r="B18" s="59" t="s">
        <v>47</v>
      </c>
      <c r="C18" s="57" t="s">
        <v>53</v>
      </c>
    </row>
    <row r="19" spans="1:3" ht="12.75">
      <c r="A19" s="69" t="s">
        <v>4</v>
      </c>
      <c r="B19" s="66">
        <v>1559</v>
      </c>
      <c r="C19" s="63">
        <f aca="true" t="shared" si="0" ref="C19:C50">B19/$B$50</f>
        <v>0.30201472297559084</v>
      </c>
    </row>
    <row r="20" spans="1:3" ht="12.75">
      <c r="A20" s="70" t="s">
        <v>12</v>
      </c>
      <c r="B20" s="67">
        <v>827</v>
      </c>
      <c r="C20" s="64">
        <f t="shared" si="0"/>
        <v>0.1602092212320806</v>
      </c>
    </row>
    <row r="21" spans="1:3" ht="12.75">
      <c r="A21" s="70" t="s">
        <v>9</v>
      </c>
      <c r="B21" s="67">
        <v>503</v>
      </c>
      <c r="C21" s="64">
        <f t="shared" si="0"/>
        <v>0.09744285160790392</v>
      </c>
    </row>
    <row r="22" spans="1:3" ht="12.75">
      <c r="A22" s="70" t="s">
        <v>7</v>
      </c>
      <c r="B22" s="67">
        <v>318</v>
      </c>
      <c r="C22" s="64">
        <f t="shared" si="0"/>
        <v>0.06160402944595118</v>
      </c>
    </row>
    <row r="23" spans="1:3" ht="12.75">
      <c r="A23" s="70" t="s">
        <v>2</v>
      </c>
      <c r="B23" s="67">
        <v>302</v>
      </c>
      <c r="C23" s="64">
        <f t="shared" si="0"/>
        <v>0.058504455637349864</v>
      </c>
    </row>
    <row r="24" spans="1:3" ht="12.75">
      <c r="A24" s="70" t="s">
        <v>8</v>
      </c>
      <c r="B24" s="67">
        <v>249</v>
      </c>
      <c r="C24" s="64">
        <f t="shared" si="0"/>
        <v>0.048237117396358</v>
      </c>
    </row>
    <row r="25" spans="1:3" ht="12.75">
      <c r="A25" s="70" t="s">
        <v>33</v>
      </c>
      <c r="B25" s="67">
        <v>183</v>
      </c>
      <c r="C25" s="64">
        <f t="shared" si="0"/>
        <v>0.03545137543587756</v>
      </c>
    </row>
    <row r="26" spans="1:3" ht="12.75">
      <c r="A26" s="70" t="s">
        <v>5</v>
      </c>
      <c r="B26" s="67">
        <v>162</v>
      </c>
      <c r="C26" s="64">
        <f t="shared" si="0"/>
        <v>0.031383184812088336</v>
      </c>
    </row>
    <row r="27" spans="1:3" ht="12.75">
      <c r="A27" s="70" t="s">
        <v>13</v>
      </c>
      <c r="B27" s="67">
        <v>113</v>
      </c>
      <c r="C27" s="64">
        <f t="shared" si="0"/>
        <v>0.021890740023246803</v>
      </c>
    </row>
    <row r="28" spans="1:3" ht="12.75">
      <c r="A28" s="70" t="s">
        <v>23</v>
      </c>
      <c r="B28" s="67">
        <v>105</v>
      </c>
      <c r="C28" s="64">
        <f t="shared" si="0"/>
        <v>0.020340953118946146</v>
      </c>
    </row>
    <row r="29" spans="1:3" ht="12.75">
      <c r="A29" s="70" t="s">
        <v>32</v>
      </c>
      <c r="B29" s="67">
        <v>90</v>
      </c>
      <c r="C29" s="64">
        <f t="shared" si="0"/>
        <v>0.01743510267338241</v>
      </c>
    </row>
    <row r="30" spans="1:3" ht="12.75">
      <c r="A30" s="70" t="s">
        <v>6</v>
      </c>
      <c r="B30" s="67">
        <v>85</v>
      </c>
      <c r="C30" s="64">
        <f t="shared" si="0"/>
        <v>0.016466485858194498</v>
      </c>
    </row>
    <row r="31" spans="1:3" ht="12.75">
      <c r="A31" s="70" t="s">
        <v>24</v>
      </c>
      <c r="B31" s="67">
        <v>82</v>
      </c>
      <c r="C31" s="64">
        <f t="shared" si="0"/>
        <v>0.01588531576908175</v>
      </c>
    </row>
    <row r="32" spans="1:3" ht="12.75">
      <c r="A32" s="70" t="s">
        <v>22</v>
      </c>
      <c r="B32" s="67">
        <v>81</v>
      </c>
      <c r="C32" s="64">
        <f t="shared" si="0"/>
        <v>0.015691592406044168</v>
      </c>
    </row>
    <row r="33" spans="1:3" ht="12.75">
      <c r="A33" s="70" t="s">
        <v>21</v>
      </c>
      <c r="B33" s="67">
        <v>78</v>
      </c>
      <c r="C33" s="64">
        <f t="shared" si="0"/>
        <v>0.015110422316931422</v>
      </c>
    </row>
    <row r="34" spans="1:3" ht="12.75">
      <c r="A34" s="70" t="s">
        <v>31</v>
      </c>
      <c r="B34" s="67">
        <v>71</v>
      </c>
      <c r="C34" s="64">
        <f t="shared" si="0"/>
        <v>0.013754358775668345</v>
      </c>
    </row>
    <row r="35" spans="1:3" ht="12.75">
      <c r="A35" s="70" t="s">
        <v>18</v>
      </c>
      <c r="B35" s="67">
        <v>64</v>
      </c>
      <c r="C35" s="64">
        <f t="shared" si="0"/>
        <v>0.01239829523440527</v>
      </c>
    </row>
    <row r="36" spans="1:3" ht="12.75">
      <c r="A36" s="70" t="s">
        <v>16</v>
      </c>
      <c r="B36" s="67">
        <v>51</v>
      </c>
      <c r="C36" s="64">
        <f t="shared" si="0"/>
        <v>0.0098798915149167</v>
      </c>
    </row>
    <row r="37" spans="1:3" ht="12.75">
      <c r="A37" s="70" t="s">
        <v>15</v>
      </c>
      <c r="B37" s="67">
        <v>45</v>
      </c>
      <c r="C37" s="64">
        <f t="shared" si="0"/>
        <v>0.008717551336691205</v>
      </c>
    </row>
    <row r="38" spans="1:3" ht="12.75">
      <c r="A38" s="70" t="s">
        <v>34</v>
      </c>
      <c r="B38" s="67">
        <v>40</v>
      </c>
      <c r="C38" s="64">
        <f t="shared" si="0"/>
        <v>0.0077489345215032935</v>
      </c>
    </row>
    <row r="39" spans="1:3" ht="12.75">
      <c r="A39" s="70" t="s">
        <v>26</v>
      </c>
      <c r="B39" s="67">
        <v>31</v>
      </c>
      <c r="C39" s="64">
        <f t="shared" si="0"/>
        <v>0.006005424254165052</v>
      </c>
    </row>
    <row r="40" spans="1:3" ht="12.75">
      <c r="A40" s="70" t="s">
        <v>39</v>
      </c>
      <c r="B40" s="67">
        <v>30</v>
      </c>
      <c r="C40" s="64">
        <f t="shared" si="0"/>
        <v>0.00581170089112747</v>
      </c>
    </row>
    <row r="41" spans="1:3" ht="12.75">
      <c r="A41" s="70" t="s">
        <v>17</v>
      </c>
      <c r="B41" s="67">
        <v>24</v>
      </c>
      <c r="C41" s="64">
        <f t="shared" si="0"/>
        <v>0.004649360712901976</v>
      </c>
    </row>
    <row r="42" spans="1:3" ht="12.75">
      <c r="A42" s="70" t="s">
        <v>20</v>
      </c>
      <c r="B42" s="67">
        <v>19</v>
      </c>
      <c r="C42" s="64">
        <f t="shared" si="0"/>
        <v>0.0036807438977140643</v>
      </c>
    </row>
    <row r="43" spans="1:3" ht="12.75">
      <c r="A43" s="70" t="s">
        <v>14</v>
      </c>
      <c r="B43" s="67">
        <v>16</v>
      </c>
      <c r="C43" s="64">
        <f t="shared" si="0"/>
        <v>0.0030995738086013174</v>
      </c>
    </row>
    <row r="44" spans="1:3" ht="12.75">
      <c r="A44" s="70" t="s">
        <v>25</v>
      </c>
      <c r="B44" s="67">
        <v>9</v>
      </c>
      <c r="C44" s="64">
        <f t="shared" si="0"/>
        <v>0.001743510267338241</v>
      </c>
    </row>
    <row r="45" spans="1:3" ht="12.75">
      <c r="A45" s="70" t="s">
        <v>37</v>
      </c>
      <c r="B45" s="67">
        <v>8</v>
      </c>
      <c r="C45" s="64">
        <f t="shared" si="0"/>
        <v>0.0015497869043006587</v>
      </c>
    </row>
    <row r="46" spans="1:3" ht="12.75">
      <c r="A46" s="70" t="s">
        <v>38</v>
      </c>
      <c r="B46" s="67">
        <v>7</v>
      </c>
      <c r="C46" s="64">
        <f t="shared" si="0"/>
        <v>0.0013560635412630763</v>
      </c>
    </row>
    <row r="47" spans="1:3" ht="12.75">
      <c r="A47" s="70" t="s">
        <v>10</v>
      </c>
      <c r="B47" s="67">
        <v>5</v>
      </c>
      <c r="C47" s="64">
        <f t="shared" si="0"/>
        <v>0.0009686168151879117</v>
      </c>
    </row>
    <row r="48" spans="1:3" ht="12.75">
      <c r="A48" s="70" t="s">
        <v>19</v>
      </c>
      <c r="B48" s="67">
        <v>4</v>
      </c>
      <c r="C48" s="64">
        <f t="shared" si="0"/>
        <v>0.0007748934521503294</v>
      </c>
    </row>
    <row r="49" spans="1:3" ht="13.5" thickBot="1">
      <c r="A49" s="71" t="s">
        <v>40</v>
      </c>
      <c r="B49" s="68">
        <v>1</v>
      </c>
      <c r="C49" s="65">
        <f t="shared" si="0"/>
        <v>0.00019372336303758234</v>
      </c>
    </row>
    <row r="50" spans="1:3" ht="13.5" thickBot="1">
      <c r="A50" s="61" t="s">
        <v>44</v>
      </c>
      <c r="B50" s="60">
        <f>SUM(B19:B49)</f>
        <v>5162</v>
      </c>
      <c r="C50" s="58">
        <f t="shared" si="0"/>
        <v>1</v>
      </c>
    </row>
    <row r="51" spans="2:3" ht="12.75">
      <c r="B51" s="56"/>
      <c r="C51" s="55"/>
    </row>
    <row r="52" spans="2:3" ht="13.5" thickBot="1">
      <c r="B52" s="56"/>
      <c r="C52" s="55"/>
    </row>
    <row r="53" spans="1:3" ht="13.5" thickBot="1">
      <c r="A53" s="62" t="s">
        <v>1</v>
      </c>
      <c r="B53" s="59" t="s">
        <v>47</v>
      </c>
      <c r="C53" s="57" t="s">
        <v>53</v>
      </c>
    </row>
    <row r="54" spans="1:3" ht="12.75">
      <c r="A54" s="69" t="s">
        <v>36</v>
      </c>
      <c r="B54" s="66">
        <v>4100</v>
      </c>
      <c r="C54" s="63">
        <f>B54/$B$64</f>
        <v>0.7942657884540876</v>
      </c>
    </row>
    <row r="55" spans="1:3" ht="12.75">
      <c r="A55" s="70" t="s">
        <v>30</v>
      </c>
      <c r="B55" s="67">
        <v>443</v>
      </c>
      <c r="C55" s="64">
        <f aca="true" t="shared" si="1" ref="C55:C64">B55/$B$64</f>
        <v>0.08581944982564897</v>
      </c>
    </row>
    <row r="56" spans="1:3" ht="12.75">
      <c r="A56" s="70" t="s">
        <v>11</v>
      </c>
      <c r="B56" s="67">
        <v>228</v>
      </c>
      <c r="C56" s="64">
        <f t="shared" si="1"/>
        <v>0.04416892677256877</v>
      </c>
    </row>
    <row r="57" spans="1:3" ht="12.75">
      <c r="A57" s="70" t="s">
        <v>3</v>
      </c>
      <c r="B57" s="67">
        <v>121</v>
      </c>
      <c r="C57" s="64">
        <f t="shared" si="1"/>
        <v>0.023440526927547462</v>
      </c>
    </row>
    <row r="58" spans="1:3" ht="12.75">
      <c r="A58" s="70" t="s">
        <v>29</v>
      </c>
      <c r="B58" s="67">
        <v>111</v>
      </c>
      <c r="C58" s="64">
        <f t="shared" si="1"/>
        <v>0.021503293297171638</v>
      </c>
    </row>
    <row r="59" spans="1:3" ht="12.75">
      <c r="A59" s="70" t="s">
        <v>54</v>
      </c>
      <c r="B59" s="67">
        <v>82</v>
      </c>
      <c r="C59" s="64">
        <f t="shared" si="1"/>
        <v>0.01588531576908175</v>
      </c>
    </row>
    <row r="60" spans="1:3" ht="12.75">
      <c r="A60" s="70" t="s">
        <v>27</v>
      </c>
      <c r="B60" s="67">
        <v>30</v>
      </c>
      <c r="C60" s="64">
        <f t="shared" si="1"/>
        <v>0.00581170089112747</v>
      </c>
    </row>
    <row r="61" spans="1:3" ht="12.75">
      <c r="A61" s="70" t="s">
        <v>35</v>
      </c>
      <c r="B61" s="67">
        <v>25</v>
      </c>
      <c r="C61" s="64">
        <f t="shared" si="1"/>
        <v>0.0048430840759395586</v>
      </c>
    </row>
    <row r="62" spans="1:3" ht="12.75">
      <c r="A62" s="70" t="s">
        <v>28</v>
      </c>
      <c r="B62" s="67">
        <v>18</v>
      </c>
      <c r="C62" s="64">
        <f t="shared" si="1"/>
        <v>0.003487020534676482</v>
      </c>
    </row>
    <row r="63" spans="1:3" ht="13.5" thickBot="1">
      <c r="A63" s="71" t="s">
        <v>41</v>
      </c>
      <c r="B63" s="68">
        <v>4</v>
      </c>
      <c r="C63" s="65">
        <f t="shared" si="1"/>
        <v>0.0007748934521503294</v>
      </c>
    </row>
    <row r="64" spans="1:3" ht="13.5" thickBot="1">
      <c r="A64" s="61" t="s">
        <v>44</v>
      </c>
      <c r="B64" s="60">
        <f>SUM(B54:B63)</f>
        <v>5162</v>
      </c>
      <c r="C64" s="58">
        <f t="shared" si="1"/>
        <v>1</v>
      </c>
    </row>
    <row r="67" ht="12.75">
      <c r="B67" t="s">
        <v>51</v>
      </c>
    </row>
    <row r="68" ht="12.75">
      <c r="B68" t="s">
        <v>55</v>
      </c>
    </row>
  </sheetData>
  <sheetProtection password="C7A7" sheet="1"/>
  <mergeCells count="2">
    <mergeCell ref="C13:E14"/>
    <mergeCell ref="A1:H2"/>
  </mergeCells>
  <printOptions/>
  <pageMargins left="0.75" right="0.75" top="1" bottom="1" header="0" footer="0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>
    <pageSetUpPr fitToPage="1"/>
  </sheetPr>
  <dimension ref="A3:U667"/>
  <sheetViews>
    <sheetView showGridLines="0" zoomScale="65" zoomScaleNormal="65" zoomScalePageLayoutView="0" workbookViewId="0" topLeftCell="A1">
      <selection activeCell="D65" sqref="D65"/>
    </sheetView>
  </sheetViews>
  <sheetFormatPr defaultColWidth="11.421875" defaultRowHeight="12.75"/>
  <cols>
    <col min="1" max="1" width="54.8515625" style="1" customWidth="1"/>
    <col min="2" max="2" width="6.28125" style="1" customWidth="1"/>
    <col min="3" max="11" width="39.28125" style="1" customWidth="1"/>
    <col min="12" max="12" width="13.28125" style="1" bestFit="1" customWidth="1"/>
    <col min="13" max="13" width="6.140625" style="1" customWidth="1"/>
    <col min="14" max="17" width="11.421875" style="1" customWidth="1"/>
    <col min="18" max="18" width="51.8515625" style="1" bestFit="1" customWidth="1"/>
    <col min="19" max="19" width="7.421875" style="1" bestFit="1" customWidth="1"/>
    <col min="20" max="20" width="13.00390625" style="1" bestFit="1" customWidth="1"/>
    <col min="21" max="21" width="16.28125" style="1" bestFit="1" customWidth="1"/>
    <col min="22" max="16384" width="11.421875" style="1" customWidth="1"/>
  </cols>
  <sheetData>
    <row r="3" spans="1:2" ht="12.75">
      <c r="A3" s="25" t="s">
        <v>42</v>
      </c>
      <c r="B3" s="26"/>
    </row>
    <row r="4" spans="1:2" ht="12.75">
      <c r="A4" s="25" t="s">
        <v>1</v>
      </c>
      <c r="B4" s="26" t="s">
        <v>43</v>
      </c>
    </row>
    <row r="5" spans="1:2" ht="12.75">
      <c r="A5" s="29" t="s">
        <v>36</v>
      </c>
      <c r="B5" s="30">
        <v>4100</v>
      </c>
    </row>
    <row r="6" spans="1:2" ht="12.75">
      <c r="A6" s="31" t="s">
        <v>30</v>
      </c>
      <c r="B6" s="32">
        <v>443</v>
      </c>
    </row>
    <row r="7" spans="1:2" ht="12.75">
      <c r="A7" s="31" t="s">
        <v>11</v>
      </c>
      <c r="B7" s="32">
        <v>228</v>
      </c>
    </row>
    <row r="8" spans="1:2" ht="12.75">
      <c r="A8" s="31" t="s">
        <v>3</v>
      </c>
      <c r="B8" s="32">
        <v>121</v>
      </c>
    </row>
    <row r="9" spans="1:2" ht="12.75">
      <c r="A9" s="31" t="s">
        <v>29</v>
      </c>
      <c r="B9" s="32">
        <v>111</v>
      </c>
    </row>
    <row r="10" spans="1:2" ht="12.75">
      <c r="A10" s="31" t="s">
        <v>54</v>
      </c>
      <c r="B10" s="32">
        <v>82</v>
      </c>
    </row>
    <row r="11" spans="1:2" ht="12.75">
      <c r="A11" s="31" t="s">
        <v>27</v>
      </c>
      <c r="B11" s="32">
        <v>30</v>
      </c>
    </row>
    <row r="12" spans="1:2" ht="12.75">
      <c r="A12" s="31" t="s">
        <v>35</v>
      </c>
      <c r="B12" s="32">
        <v>25</v>
      </c>
    </row>
    <row r="13" spans="1:2" ht="12.75">
      <c r="A13" s="31" t="s">
        <v>28</v>
      </c>
      <c r="B13" s="32">
        <v>18</v>
      </c>
    </row>
    <row r="14" spans="1:2" ht="12.75">
      <c r="A14" s="31" t="s">
        <v>41</v>
      </c>
      <c r="B14" s="32">
        <v>4</v>
      </c>
    </row>
    <row r="15" spans="1:2" ht="12.75">
      <c r="A15" s="27" t="s">
        <v>44</v>
      </c>
      <c r="B15" s="28">
        <v>5162</v>
      </c>
    </row>
    <row r="20" spans="1:12" ht="12.75">
      <c r="A20" s="25" t="s">
        <v>42</v>
      </c>
      <c r="B20" s="25" t="s">
        <v>1</v>
      </c>
      <c r="C20" s="45"/>
      <c r="D20" s="45"/>
      <c r="E20" s="45"/>
      <c r="F20" s="45"/>
      <c r="G20" s="45"/>
      <c r="H20" s="45"/>
      <c r="I20" s="45"/>
      <c r="J20" s="45"/>
      <c r="K20" s="45"/>
      <c r="L20" s="46"/>
    </row>
    <row r="21" spans="1:21" ht="12.75">
      <c r="A21" s="25" t="s">
        <v>0</v>
      </c>
      <c r="B21" s="29" t="s">
        <v>36</v>
      </c>
      <c r="C21" s="47" t="s">
        <v>30</v>
      </c>
      <c r="D21" s="47" t="s">
        <v>11</v>
      </c>
      <c r="E21" s="47" t="s">
        <v>3</v>
      </c>
      <c r="F21" s="47" t="s">
        <v>35</v>
      </c>
      <c r="G21" s="47" t="s">
        <v>29</v>
      </c>
      <c r="H21" s="47" t="s">
        <v>28</v>
      </c>
      <c r="I21" s="47" t="s">
        <v>27</v>
      </c>
      <c r="J21" s="47" t="s">
        <v>41</v>
      </c>
      <c r="K21" s="47" t="s">
        <v>54</v>
      </c>
      <c r="L21" s="26" t="s">
        <v>44</v>
      </c>
      <c r="N21" s="2" t="s">
        <v>45</v>
      </c>
      <c r="O21" s="3" t="s">
        <v>36</v>
      </c>
      <c r="P21" s="4" t="s">
        <v>44</v>
      </c>
      <c r="Q21" s="5"/>
      <c r="R21" s="6" t="s">
        <v>46</v>
      </c>
      <c r="S21" s="7" t="s">
        <v>45</v>
      </c>
      <c r="T21" s="8" t="s">
        <v>36</v>
      </c>
      <c r="U21" s="7" t="s">
        <v>44</v>
      </c>
    </row>
    <row r="22" spans="1:21" ht="12.75">
      <c r="A22" s="29" t="s">
        <v>10</v>
      </c>
      <c r="B22" s="48">
        <v>4</v>
      </c>
      <c r="C22" s="49"/>
      <c r="D22" s="49">
        <v>1</v>
      </c>
      <c r="E22" s="49"/>
      <c r="F22" s="49"/>
      <c r="G22" s="49"/>
      <c r="H22" s="49"/>
      <c r="I22" s="49"/>
      <c r="J22" s="49"/>
      <c r="K22" s="49"/>
      <c r="L22" s="30">
        <v>5</v>
      </c>
      <c r="N22" s="9">
        <f aca="true" t="shared" si="0" ref="N22:N52">SUM(C22:K22)</f>
        <v>1</v>
      </c>
      <c r="O22" s="48">
        <v>4</v>
      </c>
      <c r="P22" s="10">
        <f aca="true" t="shared" si="1" ref="P22:P52">O22+N22</f>
        <v>5</v>
      </c>
      <c r="Q22" s="5"/>
      <c r="R22" s="11" t="s">
        <v>10</v>
      </c>
      <c r="S22" s="12">
        <f aca="true" t="shared" si="2" ref="S22:S52">N22</f>
        <v>1</v>
      </c>
      <c r="T22" s="10">
        <f aca="true" t="shared" si="3" ref="T22:T52">O22</f>
        <v>4</v>
      </c>
      <c r="U22" s="13">
        <f aca="true" t="shared" si="4" ref="U22:U52">S22+T22</f>
        <v>5</v>
      </c>
    </row>
    <row r="23" spans="1:21" ht="12.75">
      <c r="A23" s="31" t="s">
        <v>12</v>
      </c>
      <c r="B23" s="50">
        <v>696</v>
      </c>
      <c r="C23" s="51">
        <v>96</v>
      </c>
      <c r="D23" s="51">
        <v>12</v>
      </c>
      <c r="E23" s="51"/>
      <c r="F23" s="51">
        <v>8</v>
      </c>
      <c r="G23" s="51">
        <v>12</v>
      </c>
      <c r="H23" s="51"/>
      <c r="I23" s="51">
        <v>2</v>
      </c>
      <c r="J23" s="51"/>
      <c r="K23" s="51">
        <v>1</v>
      </c>
      <c r="L23" s="32">
        <v>827</v>
      </c>
      <c r="N23" s="9">
        <f t="shared" si="0"/>
        <v>131</v>
      </c>
      <c r="O23" s="50">
        <v>696</v>
      </c>
      <c r="P23" s="9">
        <f t="shared" si="1"/>
        <v>827</v>
      </c>
      <c r="Q23" s="5"/>
      <c r="R23" s="14" t="s">
        <v>12</v>
      </c>
      <c r="S23" s="12">
        <f t="shared" si="2"/>
        <v>131</v>
      </c>
      <c r="T23" s="9">
        <f t="shared" si="3"/>
        <v>696</v>
      </c>
      <c r="U23" s="15">
        <f t="shared" si="4"/>
        <v>827</v>
      </c>
    </row>
    <row r="24" spans="1:21" ht="12.75">
      <c r="A24" s="31" t="s">
        <v>37</v>
      </c>
      <c r="B24" s="50">
        <v>7</v>
      </c>
      <c r="C24" s="51"/>
      <c r="D24" s="51"/>
      <c r="E24" s="51"/>
      <c r="F24" s="51"/>
      <c r="G24" s="51">
        <v>1</v>
      </c>
      <c r="H24" s="51"/>
      <c r="I24" s="51"/>
      <c r="J24" s="51"/>
      <c r="K24" s="51"/>
      <c r="L24" s="32">
        <v>8</v>
      </c>
      <c r="N24" s="9">
        <f t="shared" si="0"/>
        <v>1</v>
      </c>
      <c r="O24" s="50">
        <v>7</v>
      </c>
      <c r="P24" s="9">
        <f t="shared" si="1"/>
        <v>8</v>
      </c>
      <c r="Q24" s="5"/>
      <c r="R24" s="14" t="s">
        <v>37</v>
      </c>
      <c r="S24" s="12">
        <f t="shared" si="2"/>
        <v>1</v>
      </c>
      <c r="T24" s="9">
        <f t="shared" si="3"/>
        <v>7</v>
      </c>
      <c r="U24" s="15">
        <f t="shared" si="4"/>
        <v>8</v>
      </c>
    </row>
    <row r="25" spans="1:21" ht="12.75">
      <c r="A25" s="31" t="s">
        <v>38</v>
      </c>
      <c r="B25" s="50">
        <v>3</v>
      </c>
      <c r="C25" s="51"/>
      <c r="D25" s="51"/>
      <c r="E25" s="51"/>
      <c r="F25" s="51"/>
      <c r="G25" s="51">
        <v>4</v>
      </c>
      <c r="H25" s="51"/>
      <c r="I25" s="51"/>
      <c r="J25" s="51"/>
      <c r="K25" s="51"/>
      <c r="L25" s="32">
        <v>7</v>
      </c>
      <c r="N25" s="9">
        <f t="shared" si="0"/>
        <v>4</v>
      </c>
      <c r="O25" s="50">
        <v>3</v>
      </c>
      <c r="P25" s="9">
        <f t="shared" si="1"/>
        <v>7</v>
      </c>
      <c r="Q25" s="5"/>
      <c r="R25" s="14" t="s">
        <v>38</v>
      </c>
      <c r="S25" s="12">
        <f t="shared" si="2"/>
        <v>4</v>
      </c>
      <c r="T25" s="9">
        <f t="shared" si="3"/>
        <v>3</v>
      </c>
      <c r="U25" s="15">
        <f t="shared" si="4"/>
        <v>7</v>
      </c>
    </row>
    <row r="26" spans="1:21" ht="12.75">
      <c r="A26" s="31" t="s">
        <v>2</v>
      </c>
      <c r="B26" s="50">
        <v>245</v>
      </c>
      <c r="C26" s="51">
        <v>11</v>
      </c>
      <c r="D26" s="51">
        <v>11</v>
      </c>
      <c r="E26" s="51">
        <v>25</v>
      </c>
      <c r="F26" s="51"/>
      <c r="G26" s="51"/>
      <c r="H26" s="51">
        <v>2</v>
      </c>
      <c r="I26" s="51">
        <v>3</v>
      </c>
      <c r="J26" s="51"/>
      <c r="K26" s="51">
        <v>5</v>
      </c>
      <c r="L26" s="32">
        <v>302</v>
      </c>
      <c r="N26" s="9">
        <f t="shared" si="0"/>
        <v>57</v>
      </c>
      <c r="O26" s="50">
        <v>245</v>
      </c>
      <c r="P26" s="9">
        <f t="shared" si="1"/>
        <v>302</v>
      </c>
      <c r="Q26" s="5"/>
      <c r="R26" s="14" t="s">
        <v>2</v>
      </c>
      <c r="S26" s="12">
        <f t="shared" si="2"/>
        <v>57</v>
      </c>
      <c r="T26" s="9">
        <f t="shared" si="3"/>
        <v>245</v>
      </c>
      <c r="U26" s="15">
        <f t="shared" si="4"/>
        <v>302</v>
      </c>
    </row>
    <row r="27" spans="1:21" ht="12.75">
      <c r="A27" s="31" t="s">
        <v>4</v>
      </c>
      <c r="B27" s="50">
        <v>1358</v>
      </c>
      <c r="C27" s="51">
        <v>18</v>
      </c>
      <c r="D27" s="51">
        <v>1</v>
      </c>
      <c r="E27" s="51">
        <v>21</v>
      </c>
      <c r="F27" s="51">
        <v>5</v>
      </c>
      <c r="G27" s="51">
        <v>72</v>
      </c>
      <c r="H27" s="51">
        <v>11</v>
      </c>
      <c r="I27" s="51">
        <v>20</v>
      </c>
      <c r="J27" s="51">
        <v>4</v>
      </c>
      <c r="K27" s="51">
        <v>49</v>
      </c>
      <c r="L27" s="32">
        <v>1559</v>
      </c>
      <c r="N27" s="9">
        <f t="shared" si="0"/>
        <v>201</v>
      </c>
      <c r="O27" s="50">
        <v>1358</v>
      </c>
      <c r="P27" s="9">
        <f t="shared" si="1"/>
        <v>1559</v>
      </c>
      <c r="Q27" s="5"/>
      <c r="R27" s="14" t="s">
        <v>4</v>
      </c>
      <c r="S27" s="12">
        <f t="shared" si="2"/>
        <v>201</v>
      </c>
      <c r="T27" s="9">
        <f t="shared" si="3"/>
        <v>1358</v>
      </c>
      <c r="U27" s="15">
        <f t="shared" si="4"/>
        <v>1559</v>
      </c>
    </row>
    <row r="28" spans="1:21" ht="12.75">
      <c r="A28" s="31" t="s">
        <v>13</v>
      </c>
      <c r="B28" s="50">
        <v>70</v>
      </c>
      <c r="C28" s="51">
        <v>8</v>
      </c>
      <c r="D28" s="51">
        <v>27</v>
      </c>
      <c r="E28" s="51"/>
      <c r="F28" s="51"/>
      <c r="G28" s="51"/>
      <c r="H28" s="51">
        <v>1</v>
      </c>
      <c r="I28" s="51"/>
      <c r="J28" s="51"/>
      <c r="K28" s="51">
        <v>7</v>
      </c>
      <c r="L28" s="32">
        <v>113</v>
      </c>
      <c r="N28" s="9">
        <f t="shared" si="0"/>
        <v>43</v>
      </c>
      <c r="O28" s="50">
        <v>70</v>
      </c>
      <c r="P28" s="9">
        <f t="shared" si="1"/>
        <v>113</v>
      </c>
      <c r="Q28" s="5"/>
      <c r="R28" s="14" t="s">
        <v>13</v>
      </c>
      <c r="S28" s="12">
        <f t="shared" si="2"/>
        <v>43</v>
      </c>
      <c r="T28" s="9">
        <f t="shared" si="3"/>
        <v>70</v>
      </c>
      <c r="U28" s="15">
        <f t="shared" si="4"/>
        <v>113</v>
      </c>
    </row>
    <row r="29" spans="1:21" ht="12.75">
      <c r="A29" s="31" t="s">
        <v>5</v>
      </c>
      <c r="B29" s="50">
        <v>102</v>
      </c>
      <c r="C29" s="51">
        <v>18</v>
      </c>
      <c r="D29" s="51">
        <v>39</v>
      </c>
      <c r="E29" s="51">
        <v>1</v>
      </c>
      <c r="F29" s="51"/>
      <c r="G29" s="51">
        <v>2</v>
      </c>
      <c r="H29" s="51"/>
      <c r="I29" s="51"/>
      <c r="J29" s="51"/>
      <c r="K29" s="51"/>
      <c r="L29" s="32">
        <v>162</v>
      </c>
      <c r="N29" s="9">
        <f t="shared" si="0"/>
        <v>60</v>
      </c>
      <c r="O29" s="50">
        <v>102</v>
      </c>
      <c r="P29" s="9">
        <f t="shared" si="1"/>
        <v>162</v>
      </c>
      <c r="Q29" s="5"/>
      <c r="R29" s="14" t="s">
        <v>5</v>
      </c>
      <c r="S29" s="12">
        <f t="shared" si="2"/>
        <v>60</v>
      </c>
      <c r="T29" s="9">
        <f t="shared" si="3"/>
        <v>102</v>
      </c>
      <c r="U29" s="15">
        <f t="shared" si="4"/>
        <v>162</v>
      </c>
    </row>
    <row r="30" spans="1:21" ht="12.75">
      <c r="A30" s="31" t="s">
        <v>6</v>
      </c>
      <c r="B30" s="50">
        <v>55</v>
      </c>
      <c r="C30" s="51">
        <v>17</v>
      </c>
      <c r="D30" s="51">
        <v>1</v>
      </c>
      <c r="E30" s="51">
        <v>9</v>
      </c>
      <c r="F30" s="51"/>
      <c r="G30" s="51"/>
      <c r="H30" s="51"/>
      <c r="I30" s="51"/>
      <c r="J30" s="51"/>
      <c r="K30" s="51">
        <v>3</v>
      </c>
      <c r="L30" s="32">
        <v>85</v>
      </c>
      <c r="N30" s="9">
        <f t="shared" si="0"/>
        <v>30</v>
      </c>
      <c r="O30" s="50">
        <v>55</v>
      </c>
      <c r="P30" s="9">
        <f t="shared" si="1"/>
        <v>85</v>
      </c>
      <c r="Q30" s="5"/>
      <c r="R30" s="14" t="s">
        <v>6</v>
      </c>
      <c r="S30" s="12">
        <f t="shared" si="2"/>
        <v>30</v>
      </c>
      <c r="T30" s="9">
        <f t="shared" si="3"/>
        <v>55</v>
      </c>
      <c r="U30" s="15">
        <f t="shared" si="4"/>
        <v>85</v>
      </c>
    </row>
    <row r="31" spans="1:21" ht="12.75">
      <c r="A31" s="31" t="s">
        <v>14</v>
      </c>
      <c r="B31" s="50">
        <v>12</v>
      </c>
      <c r="C31" s="51">
        <v>1</v>
      </c>
      <c r="D31" s="51">
        <v>3</v>
      </c>
      <c r="E31" s="51"/>
      <c r="F31" s="51"/>
      <c r="G31" s="51"/>
      <c r="H31" s="51"/>
      <c r="I31" s="51"/>
      <c r="J31" s="51"/>
      <c r="K31" s="51"/>
      <c r="L31" s="32">
        <v>16</v>
      </c>
      <c r="N31" s="9">
        <f t="shared" si="0"/>
        <v>4</v>
      </c>
      <c r="O31" s="50">
        <v>12</v>
      </c>
      <c r="P31" s="9">
        <f t="shared" si="1"/>
        <v>16</v>
      </c>
      <c r="Q31" s="5"/>
      <c r="R31" s="14" t="s">
        <v>14</v>
      </c>
      <c r="S31" s="12">
        <f t="shared" si="2"/>
        <v>4</v>
      </c>
      <c r="T31" s="9">
        <f t="shared" si="3"/>
        <v>12</v>
      </c>
      <c r="U31" s="15">
        <f t="shared" si="4"/>
        <v>16</v>
      </c>
    </row>
    <row r="32" spans="1:21" ht="12.75">
      <c r="A32" s="31" t="s">
        <v>39</v>
      </c>
      <c r="B32" s="50">
        <v>25</v>
      </c>
      <c r="C32" s="51">
        <v>5</v>
      </c>
      <c r="D32" s="51"/>
      <c r="E32" s="51"/>
      <c r="F32" s="51"/>
      <c r="G32" s="51"/>
      <c r="H32" s="51"/>
      <c r="I32" s="51"/>
      <c r="J32" s="51"/>
      <c r="K32" s="51"/>
      <c r="L32" s="32">
        <v>30</v>
      </c>
      <c r="N32" s="9">
        <f t="shared" si="0"/>
        <v>5</v>
      </c>
      <c r="O32" s="50">
        <v>25</v>
      </c>
      <c r="P32" s="9">
        <f t="shared" si="1"/>
        <v>30</v>
      </c>
      <c r="Q32" s="5"/>
      <c r="R32" s="14" t="s">
        <v>39</v>
      </c>
      <c r="S32" s="12">
        <f t="shared" si="2"/>
        <v>5</v>
      </c>
      <c r="T32" s="9">
        <f t="shared" si="3"/>
        <v>25</v>
      </c>
      <c r="U32" s="15">
        <f t="shared" si="4"/>
        <v>30</v>
      </c>
    </row>
    <row r="33" spans="1:21" ht="12.75">
      <c r="A33" s="31" t="s">
        <v>15</v>
      </c>
      <c r="B33" s="50">
        <v>33</v>
      </c>
      <c r="C33" s="51">
        <v>7</v>
      </c>
      <c r="D33" s="51">
        <v>4</v>
      </c>
      <c r="E33" s="51">
        <v>1</v>
      </c>
      <c r="F33" s="51"/>
      <c r="G33" s="51"/>
      <c r="H33" s="51"/>
      <c r="I33" s="51"/>
      <c r="J33" s="51"/>
      <c r="K33" s="51"/>
      <c r="L33" s="32">
        <v>45</v>
      </c>
      <c r="N33" s="9">
        <f t="shared" si="0"/>
        <v>12</v>
      </c>
      <c r="O33" s="50">
        <v>33</v>
      </c>
      <c r="P33" s="9">
        <f t="shared" si="1"/>
        <v>45</v>
      </c>
      <c r="Q33" s="5"/>
      <c r="R33" s="14" t="s">
        <v>15</v>
      </c>
      <c r="S33" s="12">
        <f t="shared" si="2"/>
        <v>12</v>
      </c>
      <c r="T33" s="9">
        <f t="shared" si="3"/>
        <v>33</v>
      </c>
      <c r="U33" s="15">
        <f t="shared" si="4"/>
        <v>45</v>
      </c>
    </row>
    <row r="34" spans="1:21" ht="12.75">
      <c r="A34" s="31" t="s">
        <v>16</v>
      </c>
      <c r="B34" s="50">
        <v>30</v>
      </c>
      <c r="C34" s="51">
        <v>15</v>
      </c>
      <c r="D34" s="51">
        <v>5</v>
      </c>
      <c r="E34" s="51"/>
      <c r="F34" s="51">
        <v>1</v>
      </c>
      <c r="G34" s="51"/>
      <c r="H34" s="51"/>
      <c r="I34" s="51"/>
      <c r="J34" s="51"/>
      <c r="K34" s="51"/>
      <c r="L34" s="32">
        <v>51</v>
      </c>
      <c r="N34" s="9">
        <f t="shared" si="0"/>
        <v>21</v>
      </c>
      <c r="O34" s="50">
        <v>30</v>
      </c>
      <c r="P34" s="9">
        <f t="shared" si="1"/>
        <v>51</v>
      </c>
      <c r="Q34" s="5"/>
      <c r="R34" s="14" t="s">
        <v>16</v>
      </c>
      <c r="S34" s="12">
        <f t="shared" si="2"/>
        <v>21</v>
      </c>
      <c r="T34" s="9">
        <f t="shared" si="3"/>
        <v>30</v>
      </c>
      <c r="U34" s="15">
        <f t="shared" si="4"/>
        <v>51</v>
      </c>
    </row>
    <row r="35" spans="1:21" ht="12.75">
      <c r="A35" s="31" t="s">
        <v>17</v>
      </c>
      <c r="B35" s="50">
        <v>6</v>
      </c>
      <c r="C35" s="51">
        <v>3</v>
      </c>
      <c r="D35" s="51">
        <v>15</v>
      </c>
      <c r="E35" s="51"/>
      <c r="F35" s="51"/>
      <c r="G35" s="51"/>
      <c r="H35" s="51"/>
      <c r="I35" s="51"/>
      <c r="J35" s="51"/>
      <c r="K35" s="51"/>
      <c r="L35" s="32">
        <v>24</v>
      </c>
      <c r="N35" s="9">
        <f t="shared" si="0"/>
        <v>18</v>
      </c>
      <c r="O35" s="50">
        <v>6</v>
      </c>
      <c r="P35" s="9">
        <f t="shared" si="1"/>
        <v>24</v>
      </c>
      <c r="Q35" s="5"/>
      <c r="R35" s="14" t="s">
        <v>17</v>
      </c>
      <c r="S35" s="12">
        <f t="shared" si="2"/>
        <v>18</v>
      </c>
      <c r="T35" s="9">
        <f t="shared" si="3"/>
        <v>6</v>
      </c>
      <c r="U35" s="15">
        <f t="shared" si="4"/>
        <v>24</v>
      </c>
    </row>
    <row r="36" spans="1:21" ht="12.75">
      <c r="A36" s="31" t="s">
        <v>18</v>
      </c>
      <c r="B36" s="50">
        <v>39</v>
      </c>
      <c r="C36" s="51">
        <v>18</v>
      </c>
      <c r="D36" s="51">
        <v>3</v>
      </c>
      <c r="E36" s="51"/>
      <c r="F36" s="51">
        <v>4</v>
      </c>
      <c r="G36" s="51"/>
      <c r="H36" s="51"/>
      <c r="I36" s="51"/>
      <c r="J36" s="51"/>
      <c r="K36" s="51"/>
      <c r="L36" s="32">
        <v>64</v>
      </c>
      <c r="N36" s="9">
        <f t="shared" si="0"/>
        <v>25</v>
      </c>
      <c r="O36" s="50">
        <v>39</v>
      </c>
      <c r="P36" s="9">
        <f t="shared" si="1"/>
        <v>64</v>
      </c>
      <c r="Q36" s="5"/>
      <c r="R36" s="14" t="s">
        <v>18</v>
      </c>
      <c r="S36" s="12">
        <f t="shared" si="2"/>
        <v>25</v>
      </c>
      <c r="T36" s="9">
        <f t="shared" si="3"/>
        <v>39</v>
      </c>
      <c r="U36" s="15">
        <f t="shared" si="4"/>
        <v>64</v>
      </c>
    </row>
    <row r="37" spans="1:21" ht="12.75">
      <c r="A37" s="31" t="s">
        <v>7</v>
      </c>
      <c r="B37" s="50">
        <v>230</v>
      </c>
      <c r="C37" s="51">
        <v>48</v>
      </c>
      <c r="D37" s="51">
        <v>14</v>
      </c>
      <c r="E37" s="51">
        <v>7</v>
      </c>
      <c r="F37" s="51">
        <v>1</v>
      </c>
      <c r="G37" s="51">
        <v>10</v>
      </c>
      <c r="H37" s="51">
        <v>2</v>
      </c>
      <c r="I37" s="51"/>
      <c r="J37" s="51"/>
      <c r="K37" s="51">
        <v>6</v>
      </c>
      <c r="L37" s="32">
        <v>318</v>
      </c>
      <c r="N37" s="9">
        <f t="shared" si="0"/>
        <v>88</v>
      </c>
      <c r="O37" s="50">
        <v>230</v>
      </c>
      <c r="P37" s="9">
        <f t="shared" si="1"/>
        <v>318</v>
      </c>
      <c r="Q37" s="5"/>
      <c r="R37" s="14" t="s">
        <v>7</v>
      </c>
      <c r="S37" s="12">
        <f t="shared" si="2"/>
        <v>88</v>
      </c>
      <c r="T37" s="9">
        <f t="shared" si="3"/>
        <v>230</v>
      </c>
      <c r="U37" s="15">
        <f t="shared" si="4"/>
        <v>318</v>
      </c>
    </row>
    <row r="38" spans="1:21" ht="12.75">
      <c r="A38" s="31" t="s">
        <v>40</v>
      </c>
      <c r="B38" s="50">
        <v>1</v>
      </c>
      <c r="C38" s="51"/>
      <c r="D38" s="51"/>
      <c r="E38" s="51"/>
      <c r="F38" s="51"/>
      <c r="G38" s="51"/>
      <c r="H38" s="51"/>
      <c r="I38" s="51"/>
      <c r="J38" s="51"/>
      <c r="K38" s="51"/>
      <c r="L38" s="32">
        <v>1</v>
      </c>
      <c r="N38" s="9">
        <f t="shared" si="0"/>
        <v>0</v>
      </c>
      <c r="O38" s="50">
        <v>1</v>
      </c>
      <c r="P38" s="9">
        <f t="shared" si="1"/>
        <v>1</v>
      </c>
      <c r="Q38" s="5"/>
      <c r="R38" s="14" t="s">
        <v>40</v>
      </c>
      <c r="S38" s="12">
        <f t="shared" si="2"/>
        <v>0</v>
      </c>
      <c r="T38" s="9">
        <f t="shared" si="3"/>
        <v>1</v>
      </c>
      <c r="U38" s="15">
        <f t="shared" si="4"/>
        <v>1</v>
      </c>
    </row>
    <row r="39" spans="1:21" ht="12.75">
      <c r="A39" s="31" t="s">
        <v>19</v>
      </c>
      <c r="B39" s="50">
        <v>2</v>
      </c>
      <c r="C39" s="51"/>
      <c r="D39" s="51">
        <v>2</v>
      </c>
      <c r="E39" s="51"/>
      <c r="F39" s="51"/>
      <c r="G39" s="51"/>
      <c r="H39" s="51"/>
      <c r="I39" s="51"/>
      <c r="J39" s="51"/>
      <c r="K39" s="51"/>
      <c r="L39" s="32">
        <v>4</v>
      </c>
      <c r="N39" s="9">
        <f t="shared" si="0"/>
        <v>2</v>
      </c>
      <c r="O39" s="50">
        <v>2</v>
      </c>
      <c r="P39" s="9">
        <f t="shared" si="1"/>
        <v>4</v>
      </c>
      <c r="Q39" s="5"/>
      <c r="R39" s="14" t="s">
        <v>19</v>
      </c>
      <c r="S39" s="12">
        <f t="shared" si="2"/>
        <v>2</v>
      </c>
      <c r="T39" s="9">
        <f t="shared" si="3"/>
        <v>2</v>
      </c>
      <c r="U39" s="15">
        <f t="shared" si="4"/>
        <v>4</v>
      </c>
    </row>
    <row r="40" spans="1:21" ht="12.75">
      <c r="A40" s="31" t="s">
        <v>31</v>
      </c>
      <c r="B40" s="50">
        <v>50</v>
      </c>
      <c r="C40" s="51">
        <v>21</v>
      </c>
      <c r="D40" s="51"/>
      <c r="E40" s="51"/>
      <c r="F40" s="51"/>
      <c r="G40" s="51"/>
      <c r="H40" s="51"/>
      <c r="I40" s="51"/>
      <c r="J40" s="51"/>
      <c r="K40" s="51"/>
      <c r="L40" s="32">
        <v>71</v>
      </c>
      <c r="N40" s="9">
        <f t="shared" si="0"/>
        <v>21</v>
      </c>
      <c r="O40" s="50">
        <v>50</v>
      </c>
      <c r="P40" s="9">
        <f t="shared" si="1"/>
        <v>71</v>
      </c>
      <c r="Q40" s="5"/>
      <c r="R40" s="14" t="s">
        <v>31</v>
      </c>
      <c r="S40" s="12">
        <f t="shared" si="2"/>
        <v>21</v>
      </c>
      <c r="T40" s="9">
        <f t="shared" si="3"/>
        <v>50</v>
      </c>
      <c r="U40" s="15">
        <f t="shared" si="4"/>
        <v>71</v>
      </c>
    </row>
    <row r="41" spans="1:21" ht="12.75">
      <c r="A41" s="31" t="s">
        <v>20</v>
      </c>
      <c r="B41" s="50">
        <v>8</v>
      </c>
      <c r="C41" s="51">
        <v>2</v>
      </c>
      <c r="D41" s="51">
        <v>5</v>
      </c>
      <c r="E41" s="51">
        <v>4</v>
      </c>
      <c r="F41" s="51"/>
      <c r="G41" s="51"/>
      <c r="H41" s="51"/>
      <c r="I41" s="51"/>
      <c r="J41" s="51"/>
      <c r="K41" s="51"/>
      <c r="L41" s="32">
        <v>19</v>
      </c>
      <c r="N41" s="9">
        <f t="shared" si="0"/>
        <v>11</v>
      </c>
      <c r="O41" s="50">
        <v>8</v>
      </c>
      <c r="P41" s="9">
        <f t="shared" si="1"/>
        <v>19</v>
      </c>
      <c r="Q41" s="5"/>
      <c r="R41" s="14" t="s">
        <v>20</v>
      </c>
      <c r="S41" s="12">
        <f t="shared" si="2"/>
        <v>11</v>
      </c>
      <c r="T41" s="9">
        <f t="shared" si="3"/>
        <v>8</v>
      </c>
      <c r="U41" s="15">
        <f t="shared" si="4"/>
        <v>19</v>
      </c>
    </row>
    <row r="42" spans="1:21" ht="12.75">
      <c r="A42" s="31" t="s">
        <v>21</v>
      </c>
      <c r="B42" s="50">
        <v>55</v>
      </c>
      <c r="C42" s="51">
        <v>6</v>
      </c>
      <c r="D42" s="51">
        <v>16</v>
      </c>
      <c r="E42" s="51"/>
      <c r="F42" s="51">
        <v>1</v>
      </c>
      <c r="G42" s="51"/>
      <c r="H42" s="51"/>
      <c r="I42" s="51"/>
      <c r="J42" s="51"/>
      <c r="K42" s="51"/>
      <c r="L42" s="32">
        <v>78</v>
      </c>
      <c r="N42" s="9">
        <f t="shared" si="0"/>
        <v>23</v>
      </c>
      <c r="O42" s="50">
        <v>55</v>
      </c>
      <c r="P42" s="9">
        <f t="shared" si="1"/>
        <v>78</v>
      </c>
      <c r="Q42" s="5"/>
      <c r="R42" s="14" t="s">
        <v>21</v>
      </c>
      <c r="S42" s="12">
        <f t="shared" si="2"/>
        <v>23</v>
      </c>
      <c r="T42" s="9">
        <f t="shared" si="3"/>
        <v>55</v>
      </c>
      <c r="U42" s="15">
        <f t="shared" si="4"/>
        <v>78</v>
      </c>
    </row>
    <row r="43" spans="1:21" ht="12.75">
      <c r="A43" s="31" t="s">
        <v>22</v>
      </c>
      <c r="B43" s="50">
        <v>70</v>
      </c>
      <c r="C43" s="51">
        <v>8</v>
      </c>
      <c r="D43" s="51">
        <v>2</v>
      </c>
      <c r="E43" s="51"/>
      <c r="F43" s="51"/>
      <c r="G43" s="51">
        <v>1</v>
      </c>
      <c r="H43" s="51"/>
      <c r="I43" s="51"/>
      <c r="J43" s="51"/>
      <c r="K43" s="51"/>
      <c r="L43" s="32">
        <v>81</v>
      </c>
      <c r="N43" s="9">
        <f t="shared" si="0"/>
        <v>11</v>
      </c>
      <c r="O43" s="50">
        <v>70</v>
      </c>
      <c r="P43" s="9">
        <f t="shared" si="1"/>
        <v>81</v>
      </c>
      <c r="Q43" s="5"/>
      <c r="R43" s="14" t="s">
        <v>22</v>
      </c>
      <c r="S43" s="12">
        <f t="shared" si="2"/>
        <v>11</v>
      </c>
      <c r="T43" s="9">
        <f t="shared" si="3"/>
        <v>70</v>
      </c>
      <c r="U43" s="15">
        <f t="shared" si="4"/>
        <v>81</v>
      </c>
    </row>
    <row r="44" spans="1:21" ht="12.75">
      <c r="A44" s="31" t="s">
        <v>23</v>
      </c>
      <c r="B44" s="50">
        <v>57</v>
      </c>
      <c r="C44" s="51">
        <v>26</v>
      </c>
      <c r="D44" s="51">
        <v>22</v>
      </c>
      <c r="E44" s="51"/>
      <c r="F44" s="51"/>
      <c r="G44" s="51"/>
      <c r="H44" s="51"/>
      <c r="I44" s="51"/>
      <c r="J44" s="51"/>
      <c r="K44" s="51"/>
      <c r="L44" s="32">
        <v>105</v>
      </c>
      <c r="N44" s="9">
        <f t="shared" si="0"/>
        <v>48</v>
      </c>
      <c r="O44" s="50">
        <v>57</v>
      </c>
      <c r="P44" s="9">
        <f t="shared" si="1"/>
        <v>105</v>
      </c>
      <c r="Q44" s="5"/>
      <c r="R44" s="14" t="s">
        <v>23</v>
      </c>
      <c r="S44" s="12">
        <f t="shared" si="2"/>
        <v>48</v>
      </c>
      <c r="T44" s="9">
        <f t="shared" si="3"/>
        <v>57</v>
      </c>
      <c r="U44" s="15">
        <f t="shared" si="4"/>
        <v>105</v>
      </c>
    </row>
    <row r="45" spans="1:21" ht="12.75">
      <c r="A45" s="31" t="s">
        <v>24</v>
      </c>
      <c r="B45" s="50">
        <v>55</v>
      </c>
      <c r="C45" s="51">
        <v>10</v>
      </c>
      <c r="D45" s="51">
        <v>8</v>
      </c>
      <c r="E45" s="51">
        <v>5</v>
      </c>
      <c r="F45" s="51"/>
      <c r="G45" s="51">
        <v>4</v>
      </c>
      <c r="H45" s="51"/>
      <c r="I45" s="51"/>
      <c r="J45" s="51"/>
      <c r="K45" s="51"/>
      <c r="L45" s="32">
        <v>82</v>
      </c>
      <c r="N45" s="9">
        <f t="shared" si="0"/>
        <v>27</v>
      </c>
      <c r="O45" s="50">
        <v>55</v>
      </c>
      <c r="P45" s="9">
        <f t="shared" si="1"/>
        <v>82</v>
      </c>
      <c r="Q45" s="5"/>
      <c r="R45" s="14" t="s">
        <v>24</v>
      </c>
      <c r="S45" s="12">
        <f t="shared" si="2"/>
        <v>27</v>
      </c>
      <c r="T45" s="9">
        <f t="shared" si="3"/>
        <v>55</v>
      </c>
      <c r="U45" s="15">
        <f t="shared" si="4"/>
        <v>82</v>
      </c>
    </row>
    <row r="46" spans="1:21" ht="12.75">
      <c r="A46" s="31" t="s">
        <v>25</v>
      </c>
      <c r="B46" s="50"/>
      <c r="C46" s="51">
        <v>3</v>
      </c>
      <c r="D46" s="51">
        <v>5</v>
      </c>
      <c r="E46" s="51"/>
      <c r="F46" s="51">
        <v>1</v>
      </c>
      <c r="G46" s="51"/>
      <c r="H46" s="51"/>
      <c r="I46" s="51"/>
      <c r="J46" s="51"/>
      <c r="K46" s="51"/>
      <c r="L46" s="32">
        <v>9</v>
      </c>
      <c r="N46" s="9">
        <f t="shared" si="0"/>
        <v>9</v>
      </c>
      <c r="O46" s="50"/>
      <c r="P46" s="9">
        <f t="shared" si="1"/>
        <v>9</v>
      </c>
      <c r="Q46" s="5"/>
      <c r="R46" s="14" t="s">
        <v>25</v>
      </c>
      <c r="S46" s="12">
        <f t="shared" si="2"/>
        <v>9</v>
      </c>
      <c r="T46" s="9">
        <f t="shared" si="3"/>
        <v>0</v>
      </c>
      <c r="U46" s="15">
        <f t="shared" si="4"/>
        <v>9</v>
      </c>
    </row>
    <row r="47" spans="1:21" ht="12.75">
      <c r="A47" s="31" t="s">
        <v>34</v>
      </c>
      <c r="B47" s="50">
        <v>35</v>
      </c>
      <c r="C47" s="51">
        <v>4</v>
      </c>
      <c r="D47" s="51"/>
      <c r="E47" s="51">
        <v>1</v>
      </c>
      <c r="F47" s="51"/>
      <c r="G47" s="51"/>
      <c r="H47" s="51"/>
      <c r="I47" s="51"/>
      <c r="J47" s="51"/>
      <c r="K47" s="51"/>
      <c r="L47" s="32">
        <v>40</v>
      </c>
      <c r="N47" s="9">
        <f t="shared" si="0"/>
        <v>5</v>
      </c>
      <c r="O47" s="50">
        <v>35</v>
      </c>
      <c r="P47" s="9">
        <f t="shared" si="1"/>
        <v>40</v>
      </c>
      <c r="Q47" s="5"/>
      <c r="R47" s="14" t="s">
        <v>34</v>
      </c>
      <c r="S47" s="12">
        <f t="shared" si="2"/>
        <v>5</v>
      </c>
      <c r="T47" s="9">
        <f t="shared" si="3"/>
        <v>35</v>
      </c>
      <c r="U47" s="15">
        <f t="shared" si="4"/>
        <v>40</v>
      </c>
    </row>
    <row r="48" spans="1:21" ht="12.75">
      <c r="A48" s="31" t="s">
        <v>32</v>
      </c>
      <c r="B48" s="50">
        <v>78</v>
      </c>
      <c r="C48" s="51">
        <v>7</v>
      </c>
      <c r="D48" s="51"/>
      <c r="E48" s="51">
        <v>2</v>
      </c>
      <c r="F48" s="51"/>
      <c r="G48" s="51"/>
      <c r="H48" s="51"/>
      <c r="I48" s="51"/>
      <c r="J48" s="51"/>
      <c r="K48" s="51">
        <v>3</v>
      </c>
      <c r="L48" s="32">
        <v>90</v>
      </c>
      <c r="N48" s="9">
        <f t="shared" si="0"/>
        <v>12</v>
      </c>
      <c r="O48" s="50">
        <v>78</v>
      </c>
      <c r="P48" s="9">
        <f t="shared" si="1"/>
        <v>90</v>
      </c>
      <c r="Q48" s="5"/>
      <c r="R48" s="14" t="s">
        <v>32</v>
      </c>
      <c r="S48" s="12">
        <f t="shared" si="2"/>
        <v>12</v>
      </c>
      <c r="T48" s="9">
        <f t="shared" si="3"/>
        <v>78</v>
      </c>
      <c r="U48" s="15">
        <f t="shared" si="4"/>
        <v>90</v>
      </c>
    </row>
    <row r="49" spans="1:21" ht="12.75">
      <c r="A49" s="31" t="s">
        <v>8</v>
      </c>
      <c r="B49" s="50">
        <v>182</v>
      </c>
      <c r="C49" s="51">
        <v>31</v>
      </c>
      <c r="D49" s="51">
        <v>22</v>
      </c>
      <c r="E49" s="51">
        <v>7</v>
      </c>
      <c r="F49" s="51">
        <v>1</v>
      </c>
      <c r="G49" s="51">
        <v>2</v>
      </c>
      <c r="H49" s="51"/>
      <c r="I49" s="51">
        <v>4</v>
      </c>
      <c r="J49" s="51"/>
      <c r="K49" s="51"/>
      <c r="L49" s="32">
        <v>249</v>
      </c>
      <c r="N49" s="9">
        <f t="shared" si="0"/>
        <v>67</v>
      </c>
      <c r="O49" s="50">
        <v>182</v>
      </c>
      <c r="P49" s="9">
        <f t="shared" si="1"/>
        <v>249</v>
      </c>
      <c r="Q49" s="5"/>
      <c r="R49" s="14" t="s">
        <v>8</v>
      </c>
      <c r="S49" s="12">
        <f t="shared" si="2"/>
        <v>67</v>
      </c>
      <c r="T49" s="9">
        <f t="shared" si="3"/>
        <v>182</v>
      </c>
      <c r="U49" s="15">
        <f t="shared" si="4"/>
        <v>249</v>
      </c>
    </row>
    <row r="50" spans="1:21" ht="12.75">
      <c r="A50" s="31" t="s">
        <v>26</v>
      </c>
      <c r="B50" s="50">
        <v>17</v>
      </c>
      <c r="C50" s="51">
        <v>7</v>
      </c>
      <c r="D50" s="51">
        <v>5</v>
      </c>
      <c r="E50" s="51"/>
      <c r="F50" s="51">
        <v>2</v>
      </c>
      <c r="G50" s="51"/>
      <c r="H50" s="51"/>
      <c r="I50" s="51"/>
      <c r="J50" s="51"/>
      <c r="K50" s="51"/>
      <c r="L50" s="32">
        <v>31</v>
      </c>
      <c r="N50" s="9">
        <f t="shared" si="0"/>
        <v>14</v>
      </c>
      <c r="O50" s="50">
        <v>17</v>
      </c>
      <c r="P50" s="9">
        <f t="shared" si="1"/>
        <v>31</v>
      </c>
      <c r="Q50" s="5"/>
      <c r="R50" s="14" t="s">
        <v>26</v>
      </c>
      <c r="S50" s="12">
        <f t="shared" si="2"/>
        <v>14</v>
      </c>
      <c r="T50" s="9">
        <f t="shared" si="3"/>
        <v>17</v>
      </c>
      <c r="U50" s="15">
        <f t="shared" si="4"/>
        <v>31</v>
      </c>
    </row>
    <row r="51" spans="1:21" ht="12.75">
      <c r="A51" s="31" t="s">
        <v>33</v>
      </c>
      <c r="B51" s="50">
        <v>137</v>
      </c>
      <c r="C51" s="51">
        <v>25</v>
      </c>
      <c r="D51" s="51"/>
      <c r="E51" s="51">
        <v>20</v>
      </c>
      <c r="F51" s="51"/>
      <c r="G51" s="51"/>
      <c r="H51" s="51"/>
      <c r="I51" s="51"/>
      <c r="J51" s="51"/>
      <c r="K51" s="51">
        <v>1</v>
      </c>
      <c r="L51" s="32">
        <v>183</v>
      </c>
      <c r="N51" s="9">
        <f t="shared" si="0"/>
        <v>46</v>
      </c>
      <c r="O51" s="50">
        <v>137</v>
      </c>
      <c r="P51" s="9">
        <f t="shared" si="1"/>
        <v>183</v>
      </c>
      <c r="Q51" s="5"/>
      <c r="R51" s="14" t="s">
        <v>33</v>
      </c>
      <c r="S51" s="12">
        <f t="shared" si="2"/>
        <v>46</v>
      </c>
      <c r="T51" s="9">
        <f t="shared" si="3"/>
        <v>137</v>
      </c>
      <c r="U51" s="15">
        <f t="shared" si="4"/>
        <v>183</v>
      </c>
    </row>
    <row r="52" spans="1:21" ht="12.75">
      <c r="A52" s="31" t="s">
        <v>9</v>
      </c>
      <c r="B52" s="50">
        <v>438</v>
      </c>
      <c r="C52" s="51">
        <v>28</v>
      </c>
      <c r="D52" s="51">
        <v>5</v>
      </c>
      <c r="E52" s="51">
        <v>18</v>
      </c>
      <c r="F52" s="51">
        <v>1</v>
      </c>
      <c r="G52" s="51">
        <v>3</v>
      </c>
      <c r="H52" s="51">
        <v>2</v>
      </c>
      <c r="I52" s="51">
        <v>1</v>
      </c>
      <c r="J52" s="51"/>
      <c r="K52" s="51">
        <v>7</v>
      </c>
      <c r="L52" s="32">
        <v>503</v>
      </c>
      <c r="N52" s="9">
        <f t="shared" si="0"/>
        <v>65</v>
      </c>
      <c r="O52" s="50">
        <v>438</v>
      </c>
      <c r="P52" s="16">
        <f t="shared" si="1"/>
        <v>503</v>
      </c>
      <c r="Q52" s="5"/>
      <c r="R52" s="17" t="s">
        <v>9</v>
      </c>
      <c r="S52" s="12">
        <f t="shared" si="2"/>
        <v>65</v>
      </c>
      <c r="T52" s="16">
        <f t="shared" si="3"/>
        <v>438</v>
      </c>
      <c r="U52" s="18">
        <f t="shared" si="4"/>
        <v>503</v>
      </c>
    </row>
    <row r="53" spans="1:21" ht="12.75">
      <c r="A53" s="54" t="s">
        <v>44</v>
      </c>
      <c r="B53" s="52">
        <v>4100</v>
      </c>
      <c r="C53" s="53">
        <v>443</v>
      </c>
      <c r="D53" s="53">
        <v>228</v>
      </c>
      <c r="E53" s="53">
        <v>121</v>
      </c>
      <c r="F53" s="53">
        <v>25</v>
      </c>
      <c r="G53" s="53">
        <v>111</v>
      </c>
      <c r="H53" s="53">
        <v>18</v>
      </c>
      <c r="I53" s="53">
        <v>30</v>
      </c>
      <c r="J53" s="53">
        <v>4</v>
      </c>
      <c r="K53" s="53">
        <v>82</v>
      </c>
      <c r="L53" s="28">
        <v>5162</v>
      </c>
      <c r="N53" s="19">
        <f>SUM(N22:N52)</f>
        <v>1062</v>
      </c>
      <c r="O53" s="52">
        <f>SUM(O22:O52)</f>
        <v>4100</v>
      </c>
      <c r="P53" s="20">
        <f>SUM(P22:P52)</f>
        <v>5162</v>
      </c>
      <c r="Q53" s="5"/>
      <c r="R53" s="21" t="s">
        <v>44</v>
      </c>
      <c r="S53" s="22">
        <f>SUM(S22:S52)</f>
        <v>1062</v>
      </c>
      <c r="T53" s="23">
        <f>SUM(T22:T52)</f>
        <v>4100</v>
      </c>
      <c r="U53" s="22">
        <f>SUM(U22:U52)</f>
        <v>5162</v>
      </c>
    </row>
    <row r="55" ht="12.75">
      <c r="M55" s="24"/>
    </row>
    <row r="56" ht="12.75">
      <c r="M56" s="24"/>
    </row>
    <row r="57" ht="12.75">
      <c r="M57" s="24"/>
    </row>
    <row r="58" spans="1:13" ht="12.75">
      <c r="A58" s="25" t="s">
        <v>42</v>
      </c>
      <c r="B58" s="26"/>
      <c r="M58" s="24"/>
    </row>
    <row r="59" spans="1:13" ht="12.75">
      <c r="A59" s="25" t="s">
        <v>0</v>
      </c>
      <c r="B59" s="26" t="s">
        <v>43</v>
      </c>
      <c r="D59" s="6" t="s">
        <v>46</v>
      </c>
      <c r="E59" s="7" t="s">
        <v>47</v>
      </c>
      <c r="F59" s="35"/>
      <c r="G59" s="6" t="s">
        <v>48</v>
      </c>
      <c r="H59" s="24"/>
      <c r="I59" s="6" t="s">
        <v>46</v>
      </c>
      <c r="J59" s="7" t="s">
        <v>47</v>
      </c>
      <c r="M59" s="24"/>
    </row>
    <row r="60" spans="1:13" ht="12.75">
      <c r="A60" s="29" t="s">
        <v>4</v>
      </c>
      <c r="B60" s="30">
        <v>1559</v>
      </c>
      <c r="D60" s="11" t="s">
        <v>40</v>
      </c>
      <c r="E60" s="36">
        <f>GETPIVOTDATA("No. CNB",$A$58,"Departamento","Guainía")</f>
        <v>1</v>
      </c>
      <c r="F60" s="33"/>
      <c r="G60" s="38" t="str">
        <f>D60&amp;" - "&amp;E60&amp;"  CNBS "</f>
        <v>Guainía - 1  CNBS </v>
      </c>
      <c r="H60" s="24"/>
      <c r="I60" s="11" t="s">
        <v>40</v>
      </c>
      <c r="J60" s="36">
        <f>GETPIVOTDATA("No. CNB",$A$58,"Departamento","Guainía")</f>
        <v>1</v>
      </c>
      <c r="M60" s="24"/>
    </row>
    <row r="61" spans="1:13" ht="25.5">
      <c r="A61" s="31" t="s">
        <v>12</v>
      </c>
      <c r="B61" s="32">
        <v>827</v>
      </c>
      <c r="D61" s="14" t="s">
        <v>38</v>
      </c>
      <c r="E61" s="9">
        <f>GETPIVOTDATA("No. CNB",$A$58,"Departamento","Archipiélago de San Andrés, Providencia y Santa Catalina")</f>
        <v>7</v>
      </c>
      <c r="F61" s="33"/>
      <c r="G61" s="39" t="str">
        <f aca="true" t="shared" si="5" ref="G61:G90">D61&amp;" - "&amp;E61&amp;"  CNBS "</f>
        <v>Archipiélago de San Andrés, Providencia y Santa Catalina - 7  CNBS </v>
      </c>
      <c r="H61" s="24"/>
      <c r="I61" s="14" t="s">
        <v>38</v>
      </c>
      <c r="J61" s="9">
        <f>GETPIVOTDATA("No. CNB",$A$58,"Departamento","Archipiélago de San Andrés, Providencia y Santa Catalina")</f>
        <v>7</v>
      </c>
      <c r="M61" s="24"/>
    </row>
    <row r="62" spans="1:13" ht="12.75">
      <c r="A62" s="31" t="s">
        <v>9</v>
      </c>
      <c r="B62" s="32">
        <v>503</v>
      </c>
      <c r="D62" s="14" t="s">
        <v>19</v>
      </c>
      <c r="E62" s="9">
        <f>GETPIVOTDATA("No. CNB",$A$58,"Departamento","Guaviare")</f>
        <v>4</v>
      </c>
      <c r="F62" s="33"/>
      <c r="G62" s="39" t="str">
        <f t="shared" si="5"/>
        <v>Guaviare - 4  CNBS </v>
      </c>
      <c r="H62" s="24"/>
      <c r="I62" s="14" t="s">
        <v>19</v>
      </c>
      <c r="J62" s="9">
        <f>GETPIVOTDATA("No. CNB",$A$58,"Departamento","Guaviare")</f>
        <v>4</v>
      </c>
      <c r="M62" s="24"/>
    </row>
    <row r="63" spans="1:13" ht="12.75">
      <c r="A63" s="31" t="s">
        <v>7</v>
      </c>
      <c r="B63" s="32">
        <v>318</v>
      </c>
      <c r="D63" s="14" t="s">
        <v>10</v>
      </c>
      <c r="E63" s="9">
        <f>GETPIVOTDATA("No. CNB",$A$58,"Departamento","Amazonas")</f>
        <v>5</v>
      </c>
      <c r="F63" s="33"/>
      <c r="G63" s="39" t="str">
        <f t="shared" si="5"/>
        <v>Amazonas - 5  CNBS </v>
      </c>
      <c r="H63" s="24"/>
      <c r="I63" s="14" t="s">
        <v>10</v>
      </c>
      <c r="J63" s="9">
        <f>GETPIVOTDATA("No. CNB",$A$58,"Departamento","Amazonas")</f>
        <v>5</v>
      </c>
      <c r="M63" s="24"/>
    </row>
    <row r="64" spans="1:13" ht="12.75">
      <c r="A64" s="31" t="s">
        <v>2</v>
      </c>
      <c r="B64" s="32">
        <v>302</v>
      </c>
      <c r="D64" s="14" t="s">
        <v>37</v>
      </c>
      <c r="E64" s="9">
        <f>GETPIVOTDATA("No. CNB",$A$58,"Departamento","Arauca")</f>
        <v>8</v>
      </c>
      <c r="F64" s="33"/>
      <c r="G64" s="39" t="str">
        <f t="shared" si="5"/>
        <v>Arauca - 8  CNBS </v>
      </c>
      <c r="H64" s="24"/>
      <c r="I64" s="14" t="s">
        <v>37</v>
      </c>
      <c r="J64" s="9">
        <f>GETPIVOTDATA("No. CNB",$A$58,"Departamento","Arauca")</f>
        <v>8</v>
      </c>
      <c r="M64" s="24"/>
    </row>
    <row r="65" spans="1:13" ht="12.75">
      <c r="A65" s="31" t="s">
        <v>8</v>
      </c>
      <c r="B65" s="32">
        <v>249</v>
      </c>
      <c r="D65" s="14" t="s">
        <v>25</v>
      </c>
      <c r="E65" s="9">
        <f>GETPIVOTDATA("No. CNB",$A$58,"Departamento","Putumayo")</f>
        <v>9</v>
      </c>
      <c r="F65" s="33"/>
      <c r="G65" s="39" t="str">
        <f t="shared" si="5"/>
        <v>Putumayo - 9  CNBS </v>
      </c>
      <c r="H65" s="24"/>
      <c r="I65" s="14" t="s">
        <v>25</v>
      </c>
      <c r="J65" s="9">
        <f>GETPIVOTDATA("No. CNB",$A$58,"Departamento","Putumayo")</f>
        <v>9</v>
      </c>
      <c r="M65" s="24"/>
    </row>
    <row r="66" spans="1:13" ht="12.75">
      <c r="A66" s="31" t="s">
        <v>5</v>
      </c>
      <c r="B66" s="32">
        <v>162</v>
      </c>
      <c r="D66" s="14" t="s">
        <v>17</v>
      </c>
      <c r="E66" s="9">
        <f>GETPIVOTDATA("No. CNB",$A$58,"Departamento","Chocó")</f>
        <v>24</v>
      </c>
      <c r="F66" s="33"/>
      <c r="G66" s="39" t="str">
        <f t="shared" si="5"/>
        <v>Chocó - 24  CNBS </v>
      </c>
      <c r="H66" s="24"/>
      <c r="I66" s="14" t="s">
        <v>14</v>
      </c>
      <c r="J66" s="9">
        <f>GETPIVOTDATA("No. CNB",$A$58,"Departamento","Caquetá")</f>
        <v>16</v>
      </c>
      <c r="M66" s="24"/>
    </row>
    <row r="67" spans="1:13" ht="12.75">
      <c r="A67" s="31" t="s">
        <v>33</v>
      </c>
      <c r="B67" s="32">
        <v>183</v>
      </c>
      <c r="D67" s="14" t="s">
        <v>14</v>
      </c>
      <c r="E67" s="9">
        <f>GETPIVOTDATA("No. CNB",$A$58,"Departamento","Caquetá")</f>
        <v>16</v>
      </c>
      <c r="F67" s="33"/>
      <c r="G67" s="39" t="str">
        <f t="shared" si="5"/>
        <v>Caquetá - 16  CNBS </v>
      </c>
      <c r="H67" s="24"/>
      <c r="I67" s="14" t="s">
        <v>20</v>
      </c>
      <c r="J67" s="9">
        <f>GETPIVOTDATA("No. CNB",$A$58,"Departamento","La Guajira")</f>
        <v>19</v>
      </c>
      <c r="M67" s="24"/>
    </row>
    <row r="68" spans="1:13" ht="12.75">
      <c r="A68" s="31" t="s">
        <v>23</v>
      </c>
      <c r="B68" s="32">
        <v>105</v>
      </c>
      <c r="D68" s="14" t="s">
        <v>20</v>
      </c>
      <c r="E68" s="9">
        <f>GETPIVOTDATA("No. CNB",$A$58,"Departamento","La Guajira")</f>
        <v>19</v>
      </c>
      <c r="F68" s="33"/>
      <c r="G68" s="39" t="str">
        <f t="shared" si="5"/>
        <v>La Guajira - 19  CNBS </v>
      </c>
      <c r="H68" s="24"/>
      <c r="I68" s="14" t="s">
        <v>17</v>
      </c>
      <c r="J68" s="9">
        <f>GETPIVOTDATA("No. CNB",$A$58,"Departamento","Chocó")</f>
        <v>24</v>
      </c>
      <c r="M68" s="24"/>
    </row>
    <row r="69" spans="1:13" ht="12.75">
      <c r="A69" s="31" t="s">
        <v>13</v>
      </c>
      <c r="B69" s="32">
        <v>113</v>
      </c>
      <c r="D69" s="14" t="s">
        <v>39</v>
      </c>
      <c r="E69" s="9">
        <f>GETPIVOTDATA("No. CNB",$A$58,"Departamento","Casanare")</f>
        <v>30</v>
      </c>
      <c r="F69" s="33"/>
      <c r="G69" s="39" t="str">
        <f t="shared" si="5"/>
        <v>Casanare - 30  CNBS </v>
      </c>
      <c r="H69" s="24"/>
      <c r="I69" s="14" t="s">
        <v>39</v>
      </c>
      <c r="J69" s="9">
        <f>GETPIVOTDATA("No. CNB",$A$58,"Departamento","Casanare")</f>
        <v>30</v>
      </c>
      <c r="M69" s="24"/>
    </row>
    <row r="70" spans="1:13" ht="12.75">
      <c r="A70" s="31" t="s">
        <v>32</v>
      </c>
      <c r="B70" s="32">
        <v>90</v>
      </c>
      <c r="D70" s="14" t="s">
        <v>26</v>
      </c>
      <c r="E70" s="9">
        <f>GETPIVOTDATA("No. CNB",$A$58,"Departamento","Sucre")</f>
        <v>31</v>
      </c>
      <c r="F70" s="33"/>
      <c r="G70" s="39" t="str">
        <f t="shared" si="5"/>
        <v>Sucre - 31  CNBS </v>
      </c>
      <c r="H70" s="24"/>
      <c r="I70" s="14" t="s">
        <v>26</v>
      </c>
      <c r="J70" s="9">
        <f>GETPIVOTDATA("No. CNB",$A$58,"Departamento","Sucre")</f>
        <v>31</v>
      </c>
      <c r="M70" s="24"/>
    </row>
    <row r="71" spans="1:13" ht="12.75">
      <c r="A71" s="31" t="s">
        <v>31</v>
      </c>
      <c r="B71" s="32">
        <v>71</v>
      </c>
      <c r="D71" s="14" t="s">
        <v>15</v>
      </c>
      <c r="E71" s="9">
        <f>GETPIVOTDATA("No. CNB",$A$58,"Departamento","Cauca")</f>
        <v>45</v>
      </c>
      <c r="F71" s="33"/>
      <c r="G71" s="39" t="str">
        <f t="shared" si="5"/>
        <v>Cauca - 45  CNBS </v>
      </c>
      <c r="H71" s="24"/>
      <c r="I71" s="14" t="s">
        <v>15</v>
      </c>
      <c r="J71" s="9">
        <f>GETPIVOTDATA("No. CNB",$A$58,"Departamento","Cauca")</f>
        <v>45</v>
      </c>
      <c r="M71" s="24"/>
    </row>
    <row r="72" spans="1:13" ht="12.75">
      <c r="A72" s="31" t="s">
        <v>6</v>
      </c>
      <c r="B72" s="32">
        <v>85</v>
      </c>
      <c r="D72" s="14" t="s">
        <v>16</v>
      </c>
      <c r="E72" s="9">
        <f>GETPIVOTDATA("No. CNB",$A$58,"Departamento","Cesar")</f>
        <v>51</v>
      </c>
      <c r="F72" s="33"/>
      <c r="G72" s="39" t="str">
        <f t="shared" si="5"/>
        <v>Cesar - 51  CNBS </v>
      </c>
      <c r="H72" s="24"/>
      <c r="I72" s="14" t="s">
        <v>34</v>
      </c>
      <c r="J72" s="9">
        <f>GETPIVOTDATA("No. CNB",$A$58,"Departamento","Quindío")</f>
        <v>40</v>
      </c>
      <c r="M72" s="24"/>
    </row>
    <row r="73" spans="1:13" ht="12.75">
      <c r="A73" s="31" t="s">
        <v>22</v>
      </c>
      <c r="B73" s="32">
        <v>81</v>
      </c>
      <c r="D73" s="14" t="s">
        <v>34</v>
      </c>
      <c r="E73" s="9">
        <f>GETPIVOTDATA("No. CNB",$A$58,"Departamento","Quindío")</f>
        <v>40</v>
      </c>
      <c r="F73" s="33"/>
      <c r="G73" s="39" t="str">
        <f t="shared" si="5"/>
        <v>Quindío - 40  CNBS </v>
      </c>
      <c r="H73" s="24"/>
      <c r="I73" s="14" t="s">
        <v>16</v>
      </c>
      <c r="J73" s="9">
        <f>GETPIVOTDATA("No. CNB",$A$58,"Departamento","Cesar")</f>
        <v>51</v>
      </c>
      <c r="M73" s="24"/>
    </row>
    <row r="74" spans="1:13" ht="12.75">
      <c r="A74" s="31" t="s">
        <v>24</v>
      </c>
      <c r="B74" s="32">
        <v>82</v>
      </c>
      <c r="D74" s="14" t="s">
        <v>18</v>
      </c>
      <c r="E74" s="9">
        <f>GETPIVOTDATA("No. CNB",$A$58,"Departamento","Córdoba")</f>
        <v>64</v>
      </c>
      <c r="F74" s="33"/>
      <c r="G74" s="39" t="str">
        <f t="shared" si="5"/>
        <v>Córdoba - 64  CNBS </v>
      </c>
      <c r="H74" s="24"/>
      <c r="I74" s="14" t="s">
        <v>18</v>
      </c>
      <c r="J74" s="9">
        <f>GETPIVOTDATA("No. CNB",$A$58,"Departamento","Córdoba")</f>
        <v>64</v>
      </c>
      <c r="M74" s="24"/>
    </row>
    <row r="75" spans="1:10" ht="12.75">
      <c r="A75" s="31" t="s">
        <v>21</v>
      </c>
      <c r="B75" s="32">
        <v>78</v>
      </c>
      <c r="D75" s="14" t="s">
        <v>21</v>
      </c>
      <c r="E75" s="9">
        <f>GETPIVOTDATA("No. CNB",$A$58,"Departamento","Magdalena")</f>
        <v>78</v>
      </c>
      <c r="F75" s="33"/>
      <c r="G75" s="39" t="str">
        <f t="shared" si="5"/>
        <v>Magdalena - 78  CNBS </v>
      </c>
      <c r="H75" s="24"/>
      <c r="I75" s="14" t="s">
        <v>24</v>
      </c>
      <c r="J75" s="9">
        <f>GETPIVOTDATA("No. CNB",$A$58,"Departamento","Norte de Santander")</f>
        <v>82</v>
      </c>
    </row>
    <row r="76" spans="1:10" ht="12.75">
      <c r="A76" s="31" t="s">
        <v>18</v>
      </c>
      <c r="B76" s="32">
        <v>64</v>
      </c>
      <c r="D76" s="14" t="s">
        <v>24</v>
      </c>
      <c r="E76" s="9">
        <f>GETPIVOTDATA("No. CNB",$A$58,"Departamento","Norte de Santander")</f>
        <v>82</v>
      </c>
      <c r="F76" s="33"/>
      <c r="G76" s="39" t="str">
        <f t="shared" si="5"/>
        <v>Norte de Santander - 82  CNBS </v>
      </c>
      <c r="H76" s="24"/>
      <c r="I76" s="14" t="s">
        <v>22</v>
      </c>
      <c r="J76" s="9">
        <f>GETPIVOTDATA("No. CNB",$A$58,"Departamento","Meta")</f>
        <v>81</v>
      </c>
    </row>
    <row r="77" spans="1:10" ht="12.75">
      <c r="A77" s="31" t="s">
        <v>34</v>
      </c>
      <c r="B77" s="32">
        <v>40</v>
      </c>
      <c r="D77" s="14" t="s">
        <v>6</v>
      </c>
      <c r="E77" s="9">
        <f>GETPIVOTDATA("No. CNB",$A$58,"Departamento","Caldas")</f>
        <v>85</v>
      </c>
      <c r="F77" s="33"/>
      <c r="G77" s="39" t="str">
        <f t="shared" si="5"/>
        <v>Caldas - 85  CNBS </v>
      </c>
      <c r="H77" s="24"/>
      <c r="I77" s="14" t="s">
        <v>31</v>
      </c>
      <c r="J77" s="9">
        <f>GETPIVOTDATA("No. CNB",$A$58,"Departamento","Huila")</f>
        <v>71</v>
      </c>
    </row>
    <row r="78" spans="1:10" ht="12.75">
      <c r="A78" s="31" t="s">
        <v>16</v>
      </c>
      <c r="B78" s="32">
        <v>51</v>
      </c>
      <c r="D78" s="14" t="s">
        <v>22</v>
      </c>
      <c r="E78" s="9">
        <f>GETPIVOTDATA("No. CNB",$A$58,"Departamento","Meta")</f>
        <v>81</v>
      </c>
      <c r="F78" s="33"/>
      <c r="G78" s="39" t="str">
        <f t="shared" si="5"/>
        <v>Meta - 81  CNBS </v>
      </c>
      <c r="H78" s="24"/>
      <c r="I78" s="14" t="s">
        <v>6</v>
      </c>
      <c r="J78" s="9">
        <f>GETPIVOTDATA("No. CNB",$A$58,"Departamento","Caldas")</f>
        <v>85</v>
      </c>
    </row>
    <row r="79" spans="1:10" ht="12.75">
      <c r="A79" s="31" t="s">
        <v>15</v>
      </c>
      <c r="B79" s="32">
        <v>45</v>
      </c>
      <c r="D79" s="14" t="s">
        <v>31</v>
      </c>
      <c r="E79" s="9">
        <f>GETPIVOTDATA("No. CNB",$A$58,"Departamento","Huila")</f>
        <v>71</v>
      </c>
      <c r="F79" s="33"/>
      <c r="G79" s="39" t="str">
        <f t="shared" si="5"/>
        <v>Huila - 71  CNBS </v>
      </c>
      <c r="H79" s="24"/>
      <c r="I79" s="14" t="s">
        <v>21</v>
      </c>
      <c r="J79" s="9">
        <f>GETPIVOTDATA("No. CNB",$A$58,"Departamento","Magdalena")</f>
        <v>78</v>
      </c>
    </row>
    <row r="80" spans="1:10" ht="12.75">
      <c r="A80" s="31" t="s">
        <v>26</v>
      </c>
      <c r="B80" s="32">
        <v>31</v>
      </c>
      <c r="D80" s="14" t="s">
        <v>32</v>
      </c>
      <c r="E80" s="9">
        <f>GETPIVOTDATA("No. CNB",$A$58,"Departamento","Risaralda")</f>
        <v>90</v>
      </c>
      <c r="F80" s="33"/>
      <c r="G80" s="39" t="str">
        <f t="shared" si="5"/>
        <v>Risaralda - 90  CNBS </v>
      </c>
      <c r="H80" s="24"/>
      <c r="I80" s="14" t="s">
        <v>32</v>
      </c>
      <c r="J80" s="9">
        <f>GETPIVOTDATA("No. CNB",$A$58,"Departamento","Risaralda")</f>
        <v>90</v>
      </c>
    </row>
    <row r="81" spans="1:10" ht="12.75">
      <c r="A81" s="31" t="s">
        <v>39</v>
      </c>
      <c r="B81" s="32">
        <v>30</v>
      </c>
      <c r="D81" s="14" t="s">
        <v>13</v>
      </c>
      <c r="E81" s="9">
        <f>GETPIVOTDATA("No. CNB",$A$58,"Departamento","Bolívar")</f>
        <v>113</v>
      </c>
      <c r="F81" s="33"/>
      <c r="G81" s="39" t="str">
        <f>D81&amp;" - "&amp;E81&amp;"  CNBS "</f>
        <v>Bolívar - 113  CNBS </v>
      </c>
      <c r="H81" s="24"/>
      <c r="I81" s="14" t="s">
        <v>23</v>
      </c>
      <c r="J81" s="9">
        <f>GETPIVOTDATA("No. CNB",$A$58,"Departamento","Nariño")</f>
        <v>105</v>
      </c>
    </row>
    <row r="82" spans="1:10" ht="12.75">
      <c r="A82" s="31" t="s">
        <v>20</v>
      </c>
      <c r="B82" s="32">
        <v>19</v>
      </c>
      <c r="D82" s="14" t="s">
        <v>23</v>
      </c>
      <c r="E82" s="9">
        <f>GETPIVOTDATA("No. CNB",$A$58,"Departamento","Nariño")</f>
        <v>105</v>
      </c>
      <c r="F82" s="33"/>
      <c r="G82" s="39" t="str">
        <f t="shared" si="5"/>
        <v>Nariño - 105  CNBS </v>
      </c>
      <c r="H82" s="24"/>
      <c r="I82" s="14" t="s">
        <v>13</v>
      </c>
      <c r="J82" s="9">
        <f>GETPIVOTDATA("No. CNB",$A$58,"Departamento","Bolívar")</f>
        <v>113</v>
      </c>
    </row>
    <row r="83" spans="1:10" ht="12.75">
      <c r="A83" s="31" t="s">
        <v>14</v>
      </c>
      <c r="B83" s="32">
        <v>16</v>
      </c>
      <c r="D83" s="14" t="s">
        <v>33</v>
      </c>
      <c r="E83" s="9">
        <f>GETPIVOTDATA("No. CNB",$A$58,"Departamento","Tolima")</f>
        <v>183</v>
      </c>
      <c r="F83" s="33"/>
      <c r="G83" s="39" t="str">
        <f t="shared" si="5"/>
        <v>Tolima - 183  CNBS </v>
      </c>
      <c r="H83" s="24"/>
      <c r="I83" s="14" t="s">
        <v>5</v>
      </c>
      <c r="J83" s="9">
        <f>GETPIVOTDATA("No. CNB",$A$58,"Departamento","Boyacá")</f>
        <v>162</v>
      </c>
    </row>
    <row r="84" spans="1:10" ht="12.75">
      <c r="A84" s="31" t="s">
        <v>17</v>
      </c>
      <c r="B84" s="32">
        <v>24</v>
      </c>
      <c r="D84" s="14" t="s">
        <v>5</v>
      </c>
      <c r="E84" s="9">
        <f>GETPIVOTDATA("No. CNB",$A$58,"Departamento","Boyacá")</f>
        <v>162</v>
      </c>
      <c r="F84" s="33"/>
      <c r="G84" s="39" t="str">
        <f t="shared" si="5"/>
        <v>Boyacá - 162  CNBS </v>
      </c>
      <c r="H84" s="24"/>
      <c r="I84" s="14" t="s">
        <v>33</v>
      </c>
      <c r="J84" s="9">
        <f>GETPIVOTDATA("No. CNB",$A$58,"Departamento","Tolima")</f>
        <v>183</v>
      </c>
    </row>
    <row r="85" spans="1:10" ht="12.75">
      <c r="A85" s="31" t="s">
        <v>37</v>
      </c>
      <c r="B85" s="32">
        <v>8</v>
      </c>
      <c r="D85" s="14" t="s">
        <v>8</v>
      </c>
      <c r="E85" s="9">
        <f>GETPIVOTDATA("No. CNB",$A$58,"Departamento","Santander")</f>
        <v>249</v>
      </c>
      <c r="F85" s="33"/>
      <c r="G85" s="39" t="str">
        <f t="shared" si="5"/>
        <v>Santander - 249  CNBS </v>
      </c>
      <c r="H85" s="24"/>
      <c r="I85" s="14" t="s">
        <v>8</v>
      </c>
      <c r="J85" s="9">
        <f>GETPIVOTDATA("No. CNB",$A$58,"Departamento","Santander")</f>
        <v>249</v>
      </c>
    </row>
    <row r="86" spans="1:10" ht="12.75">
      <c r="A86" s="31" t="s">
        <v>25</v>
      </c>
      <c r="B86" s="32">
        <v>9</v>
      </c>
      <c r="D86" s="14" t="s">
        <v>2</v>
      </c>
      <c r="E86" s="9">
        <f>GETPIVOTDATA("No. CNB",$A$58,"Departamento","Atlántico")</f>
        <v>302</v>
      </c>
      <c r="F86" s="33"/>
      <c r="G86" s="39" t="str">
        <f t="shared" si="5"/>
        <v>Atlántico - 302  CNBS </v>
      </c>
      <c r="H86" s="24"/>
      <c r="I86" s="14" t="s">
        <v>2</v>
      </c>
      <c r="J86" s="9">
        <f>GETPIVOTDATA("No. CNB",$A$58,"Departamento","Atlántico")</f>
        <v>302</v>
      </c>
    </row>
    <row r="87" spans="1:10" ht="12.75">
      <c r="A87" s="31" t="s">
        <v>10</v>
      </c>
      <c r="B87" s="32">
        <v>5</v>
      </c>
      <c r="D87" s="14" t="s">
        <v>7</v>
      </c>
      <c r="E87" s="9">
        <f>GETPIVOTDATA("No. CNB",$A$58,"Departamento","Cundinamarca")</f>
        <v>318</v>
      </c>
      <c r="F87" s="33"/>
      <c r="G87" s="39" t="str">
        <f t="shared" si="5"/>
        <v>Cundinamarca - 318  CNBS </v>
      </c>
      <c r="H87" s="24"/>
      <c r="I87" s="14" t="s">
        <v>7</v>
      </c>
      <c r="J87" s="9">
        <f>GETPIVOTDATA("No. CNB",$A$58,"Departamento","Cundinamarca")</f>
        <v>318</v>
      </c>
    </row>
    <row r="88" spans="1:10" ht="12.75">
      <c r="A88" s="31" t="s">
        <v>19</v>
      </c>
      <c r="B88" s="32">
        <v>4</v>
      </c>
      <c r="D88" s="14" t="s">
        <v>9</v>
      </c>
      <c r="E88" s="9">
        <f>GETPIVOTDATA("No. CNB",$A$58,"Departamento","Valle del Cauca")</f>
        <v>503</v>
      </c>
      <c r="F88" s="33"/>
      <c r="G88" s="39" t="str">
        <f t="shared" si="5"/>
        <v>Valle del Cauca - 503  CNBS </v>
      </c>
      <c r="H88" s="24"/>
      <c r="I88" s="14" t="s">
        <v>9</v>
      </c>
      <c r="J88" s="9">
        <f>GETPIVOTDATA("No. CNB",$A$58,"Departamento","Valle del Cauca")</f>
        <v>503</v>
      </c>
    </row>
    <row r="89" spans="1:10" ht="12.75">
      <c r="A89" s="31" t="s">
        <v>38</v>
      </c>
      <c r="B89" s="32">
        <v>7</v>
      </c>
      <c r="D89" s="14" t="s">
        <v>12</v>
      </c>
      <c r="E89" s="9">
        <f>GETPIVOTDATA("No. CNB",$A$58,"Departamento","Antioquia")</f>
        <v>827</v>
      </c>
      <c r="F89" s="33"/>
      <c r="G89" s="39" t="str">
        <f t="shared" si="5"/>
        <v>Antioquia - 827  CNBS </v>
      </c>
      <c r="H89" s="24"/>
      <c r="I89" s="14" t="s">
        <v>12</v>
      </c>
      <c r="J89" s="9">
        <f>GETPIVOTDATA("No. CNB",$A$58,"Departamento","Antioquia")</f>
        <v>827</v>
      </c>
    </row>
    <row r="90" spans="1:10" ht="12.75">
      <c r="A90" s="31" t="s">
        <v>40</v>
      </c>
      <c r="B90" s="32">
        <v>1</v>
      </c>
      <c r="D90" s="17" t="s">
        <v>4</v>
      </c>
      <c r="E90" s="9">
        <f>GETPIVOTDATA("No. CNB",$A$58,"Departamento","Bogotá, D.C.")</f>
        <v>1559</v>
      </c>
      <c r="F90" s="33"/>
      <c r="G90" s="40" t="str">
        <f t="shared" si="5"/>
        <v>Bogotá, D.C. - 1559  CNBS </v>
      </c>
      <c r="H90" s="24"/>
      <c r="I90" s="17" t="s">
        <v>4</v>
      </c>
      <c r="J90" s="9">
        <f>GETPIVOTDATA("No. CNB",$A$58,"Departamento","Bogotá, D.C.")</f>
        <v>1559</v>
      </c>
    </row>
    <row r="91" spans="1:10" ht="12.75">
      <c r="A91" s="27" t="s">
        <v>44</v>
      </c>
      <c r="B91" s="28">
        <v>5162</v>
      </c>
      <c r="D91" s="37" t="s">
        <v>44</v>
      </c>
      <c r="E91" s="22">
        <f>SUM(E60:E90)</f>
        <v>5162</v>
      </c>
      <c r="F91" s="34"/>
      <c r="G91" s="41" t="s">
        <v>49</v>
      </c>
      <c r="H91" s="24"/>
      <c r="I91" s="37" t="s">
        <v>44</v>
      </c>
      <c r="J91" s="22">
        <f>SUM(J60:J90)</f>
        <v>5162</v>
      </c>
    </row>
    <row r="92" spans="1:8" ht="12.75">
      <c r="A92"/>
      <c r="B92"/>
      <c r="F92" s="24"/>
      <c r="G92" s="42" t="s">
        <v>50</v>
      </c>
      <c r="H92" s="24"/>
    </row>
    <row r="93" spans="1:8" ht="12.75">
      <c r="A93"/>
      <c r="B93"/>
      <c r="F93" s="24"/>
      <c r="G93" s="24"/>
      <c r="H93" s="24"/>
    </row>
    <row r="94" spans="1:2" ht="12.75">
      <c r="A94"/>
      <c r="B94"/>
    </row>
    <row r="95" spans="1:2" ht="12.75">
      <c r="A95"/>
      <c r="B95"/>
    </row>
    <row r="96" spans="1:2" ht="12.75">
      <c r="A96"/>
      <c r="B96"/>
    </row>
    <row r="97" spans="1:2" ht="12.75">
      <c r="A97"/>
      <c r="B97"/>
    </row>
    <row r="98" spans="1:2" ht="12.75">
      <c r="A98"/>
      <c r="B98"/>
    </row>
    <row r="99" spans="1:2" ht="12.75">
      <c r="A99"/>
      <c r="B99"/>
    </row>
    <row r="100" spans="1:2" ht="12.75">
      <c r="A100"/>
      <c r="B100"/>
    </row>
    <row r="101" spans="1:2" ht="12.75">
      <c r="A101"/>
      <c r="B101"/>
    </row>
    <row r="102" spans="1:2" ht="12.75">
      <c r="A102"/>
      <c r="B102"/>
    </row>
    <row r="103" spans="1:2" ht="12.75">
      <c r="A103"/>
      <c r="B103"/>
    </row>
    <row r="104" spans="1:2" ht="12.75">
      <c r="A104"/>
      <c r="B104"/>
    </row>
    <row r="105" spans="1:2" ht="12.75">
      <c r="A105"/>
      <c r="B105"/>
    </row>
    <row r="106" spans="1:2" ht="12.75">
      <c r="A106"/>
      <c r="B106"/>
    </row>
    <row r="107" spans="1:2" ht="12.75">
      <c r="A107"/>
      <c r="B107"/>
    </row>
    <row r="108" spans="1:2" ht="12.75">
      <c r="A108"/>
      <c r="B108"/>
    </row>
    <row r="109" spans="1:2" ht="12.75">
      <c r="A109"/>
      <c r="B109"/>
    </row>
    <row r="110" spans="1:2" ht="12.75">
      <c r="A110"/>
      <c r="B110"/>
    </row>
    <row r="111" spans="1:2" ht="12.75">
      <c r="A111"/>
      <c r="B111"/>
    </row>
    <row r="112" spans="1:2" ht="12.75">
      <c r="A112"/>
      <c r="B112"/>
    </row>
    <row r="113" spans="1:2" ht="12.75">
      <c r="A113"/>
      <c r="B113"/>
    </row>
    <row r="114" spans="1:2" ht="12.75">
      <c r="A114"/>
      <c r="B114"/>
    </row>
    <row r="115" spans="1:2" ht="12.75">
      <c r="A115"/>
      <c r="B115"/>
    </row>
    <row r="116" spans="1:2" ht="12.75">
      <c r="A116"/>
      <c r="B116"/>
    </row>
    <row r="117" spans="1:2" ht="12.75">
      <c r="A117"/>
      <c r="B117"/>
    </row>
    <row r="118" spans="1:2" ht="12.75">
      <c r="A118"/>
      <c r="B118"/>
    </row>
    <row r="119" spans="1:2" ht="12.75">
      <c r="A119"/>
      <c r="B119"/>
    </row>
    <row r="120" spans="1:2" ht="12.75">
      <c r="A120"/>
      <c r="B120"/>
    </row>
    <row r="121" spans="1:2" ht="12.75">
      <c r="A121"/>
      <c r="B121"/>
    </row>
    <row r="122" spans="1:2" ht="12.75">
      <c r="A122"/>
      <c r="B122"/>
    </row>
    <row r="123" spans="1:2" ht="12.75">
      <c r="A123"/>
      <c r="B123"/>
    </row>
    <row r="124" spans="1:2" ht="12.75">
      <c r="A124"/>
      <c r="B124"/>
    </row>
    <row r="125" spans="1:2" ht="12.75">
      <c r="A125"/>
      <c r="B125"/>
    </row>
    <row r="126" spans="1:2" ht="12.75">
      <c r="A126"/>
      <c r="B126"/>
    </row>
    <row r="127" spans="1:2" ht="12.75">
      <c r="A127"/>
      <c r="B127"/>
    </row>
    <row r="128" spans="1:2" ht="12.75">
      <c r="A128"/>
      <c r="B128"/>
    </row>
    <row r="129" spans="1:2" ht="12.75">
      <c r="A129"/>
      <c r="B129"/>
    </row>
    <row r="130" spans="1:2" ht="12.75">
      <c r="A130"/>
      <c r="B130"/>
    </row>
    <row r="131" spans="1:2" ht="12.75">
      <c r="A131"/>
      <c r="B131"/>
    </row>
    <row r="132" spans="1:2" ht="12.75">
      <c r="A132"/>
      <c r="B132"/>
    </row>
    <row r="133" spans="1:2" ht="12.75">
      <c r="A133"/>
      <c r="B133"/>
    </row>
    <row r="134" spans="1:2" ht="12.75">
      <c r="A134"/>
      <c r="B134"/>
    </row>
    <row r="135" spans="1:2" ht="12.75">
      <c r="A135"/>
      <c r="B135"/>
    </row>
    <row r="136" spans="1:2" ht="12.75">
      <c r="A136"/>
      <c r="B136"/>
    </row>
    <row r="137" spans="1:2" ht="12.75">
      <c r="A137"/>
      <c r="B137"/>
    </row>
    <row r="138" spans="1:2" ht="12.75">
      <c r="A138"/>
      <c r="B138"/>
    </row>
    <row r="139" spans="1:2" ht="12.75">
      <c r="A139"/>
      <c r="B139"/>
    </row>
    <row r="140" spans="1:2" ht="12.75">
      <c r="A140"/>
      <c r="B140"/>
    </row>
    <row r="141" spans="1:2" ht="12.75">
      <c r="A141"/>
      <c r="B141"/>
    </row>
    <row r="142" spans="1:2" ht="12.75">
      <c r="A142"/>
      <c r="B142"/>
    </row>
    <row r="143" spans="1:2" ht="12.75">
      <c r="A143"/>
      <c r="B143"/>
    </row>
    <row r="144" spans="1:2" ht="12.75">
      <c r="A144"/>
      <c r="B144"/>
    </row>
    <row r="145" spans="1:2" ht="12.75">
      <c r="A145"/>
      <c r="B145"/>
    </row>
    <row r="146" spans="1:2" ht="12.75">
      <c r="A146"/>
      <c r="B146"/>
    </row>
    <row r="147" spans="1:2" ht="12.75">
      <c r="A147"/>
      <c r="B147"/>
    </row>
    <row r="148" spans="1:2" ht="12.75">
      <c r="A148"/>
      <c r="B148"/>
    </row>
    <row r="149" spans="1:2" ht="12.75">
      <c r="A149"/>
      <c r="B149"/>
    </row>
    <row r="150" spans="1:2" ht="12.75">
      <c r="A150"/>
      <c r="B150"/>
    </row>
    <row r="151" spans="1:2" ht="12.75">
      <c r="A151"/>
      <c r="B151"/>
    </row>
    <row r="152" spans="1:2" ht="12.75">
      <c r="A152"/>
      <c r="B152"/>
    </row>
    <row r="153" spans="1:2" ht="12.75">
      <c r="A153"/>
      <c r="B153"/>
    </row>
    <row r="154" spans="1:2" ht="12.75">
      <c r="A154"/>
      <c r="B154"/>
    </row>
    <row r="155" spans="1:2" ht="12.75">
      <c r="A155"/>
      <c r="B155"/>
    </row>
    <row r="156" spans="1:2" ht="12.75">
      <c r="A156"/>
      <c r="B156"/>
    </row>
    <row r="157" spans="1:2" ht="12.75">
      <c r="A157"/>
      <c r="B157"/>
    </row>
    <row r="158" spans="1:2" ht="12.75">
      <c r="A158"/>
      <c r="B158"/>
    </row>
    <row r="159" spans="1:2" ht="12.75">
      <c r="A159"/>
      <c r="B159"/>
    </row>
    <row r="160" spans="1:2" ht="12.75">
      <c r="A160"/>
      <c r="B160"/>
    </row>
    <row r="161" spans="1:2" ht="12.75">
      <c r="A161"/>
      <c r="B161"/>
    </row>
    <row r="162" spans="1:2" ht="12.75">
      <c r="A162"/>
      <c r="B162"/>
    </row>
    <row r="163" spans="1:2" ht="12.75">
      <c r="A163"/>
      <c r="B163"/>
    </row>
    <row r="164" spans="1:2" ht="12.75">
      <c r="A164"/>
      <c r="B164"/>
    </row>
    <row r="165" spans="1:2" ht="12.75">
      <c r="A165"/>
      <c r="B165"/>
    </row>
    <row r="166" spans="1:2" ht="12.75">
      <c r="A166"/>
      <c r="B166"/>
    </row>
    <row r="167" spans="1:2" ht="12.75">
      <c r="A167"/>
      <c r="B167"/>
    </row>
    <row r="168" spans="1:2" ht="12.75">
      <c r="A168"/>
      <c r="B168"/>
    </row>
    <row r="169" spans="1:2" ht="12.75">
      <c r="A169"/>
      <c r="B169"/>
    </row>
    <row r="170" spans="1:2" ht="12.75">
      <c r="A170"/>
      <c r="B170"/>
    </row>
    <row r="171" spans="1:2" ht="12.75">
      <c r="A171"/>
      <c r="B171"/>
    </row>
    <row r="172" spans="1:2" ht="12.75">
      <c r="A172"/>
      <c r="B172"/>
    </row>
    <row r="173" spans="1:2" ht="12.75">
      <c r="A173"/>
      <c r="B173"/>
    </row>
    <row r="174" spans="1:2" ht="12.75">
      <c r="A174"/>
      <c r="B174"/>
    </row>
    <row r="175" spans="1:2" ht="12.75">
      <c r="A175"/>
      <c r="B175"/>
    </row>
    <row r="176" spans="1:2" ht="12.75">
      <c r="A176"/>
      <c r="B176"/>
    </row>
    <row r="177" spans="1:2" ht="12.75">
      <c r="A177"/>
      <c r="B177"/>
    </row>
    <row r="178" spans="1:2" ht="12.75">
      <c r="A178"/>
      <c r="B178"/>
    </row>
    <row r="179" spans="1:2" ht="12.75">
      <c r="A179"/>
      <c r="B179"/>
    </row>
    <row r="180" spans="1:2" ht="12.75">
      <c r="A180"/>
      <c r="B180"/>
    </row>
    <row r="181" spans="1:2" ht="12.75">
      <c r="A181"/>
      <c r="B181"/>
    </row>
    <row r="182" spans="1:2" ht="12.75">
      <c r="A182"/>
      <c r="B182"/>
    </row>
    <row r="183" spans="1:2" ht="12.75">
      <c r="A183"/>
      <c r="B183"/>
    </row>
    <row r="184" spans="1:2" ht="12.75">
      <c r="A184"/>
      <c r="B184"/>
    </row>
    <row r="185" spans="1:2" ht="12.75">
      <c r="A185"/>
      <c r="B185"/>
    </row>
    <row r="186" spans="1:2" ht="12.75">
      <c r="A186"/>
      <c r="B186"/>
    </row>
    <row r="187" spans="1:2" ht="12.75">
      <c r="A187"/>
      <c r="B187"/>
    </row>
    <row r="188" spans="1:2" ht="12.75">
      <c r="A188"/>
      <c r="B188"/>
    </row>
    <row r="189" spans="1:2" ht="12.75">
      <c r="A189"/>
      <c r="B189"/>
    </row>
    <row r="190" spans="1:2" ht="12.75">
      <c r="A190"/>
      <c r="B190"/>
    </row>
    <row r="191" spans="1:2" ht="12.75">
      <c r="A191"/>
      <c r="B191"/>
    </row>
    <row r="192" spans="1:2" ht="12.75">
      <c r="A192"/>
      <c r="B192"/>
    </row>
    <row r="193" spans="1:2" ht="12.75">
      <c r="A193"/>
      <c r="B193"/>
    </row>
    <row r="194" spans="1:2" ht="12.75">
      <c r="A194"/>
      <c r="B194"/>
    </row>
    <row r="195" spans="1:2" ht="12.75">
      <c r="A195"/>
      <c r="B195"/>
    </row>
    <row r="196" spans="1:2" ht="12.75">
      <c r="A196"/>
      <c r="B196"/>
    </row>
    <row r="197" spans="1:2" ht="12.75">
      <c r="A197"/>
      <c r="B197"/>
    </row>
    <row r="198" spans="1:2" ht="12.75">
      <c r="A198"/>
      <c r="B198"/>
    </row>
    <row r="199" spans="1:2" ht="12.75">
      <c r="A199"/>
      <c r="B199"/>
    </row>
    <row r="200" spans="1:2" ht="12.75">
      <c r="A200"/>
      <c r="B200"/>
    </row>
    <row r="201" spans="1:2" ht="12.75">
      <c r="A201"/>
      <c r="B201"/>
    </row>
    <row r="202" spans="1:2" ht="12.75">
      <c r="A202"/>
      <c r="B202"/>
    </row>
    <row r="203" spans="1:2" ht="12.75">
      <c r="A203"/>
      <c r="B203"/>
    </row>
    <row r="204" spans="1:2" ht="12.75">
      <c r="A204"/>
      <c r="B204"/>
    </row>
    <row r="205" spans="1:2" ht="12.75">
      <c r="A205"/>
      <c r="B205"/>
    </row>
    <row r="206" spans="1:2" ht="12.75">
      <c r="A206"/>
      <c r="B206"/>
    </row>
    <row r="207" spans="1:2" ht="12.75">
      <c r="A207"/>
      <c r="B207"/>
    </row>
    <row r="208" spans="1:2" ht="12.75">
      <c r="A208"/>
      <c r="B208"/>
    </row>
    <row r="209" spans="1:2" ht="12.75">
      <c r="A209"/>
      <c r="B209"/>
    </row>
    <row r="210" spans="1:2" ht="12.75">
      <c r="A210"/>
      <c r="B210"/>
    </row>
    <row r="211" spans="1:2" ht="12.75">
      <c r="A211"/>
      <c r="B211"/>
    </row>
    <row r="212" spans="1:2" ht="12.75">
      <c r="A212"/>
      <c r="B212"/>
    </row>
    <row r="213" spans="1:2" ht="12.75">
      <c r="A213"/>
      <c r="B213"/>
    </row>
    <row r="214" spans="1:2" ht="12.75">
      <c r="A214"/>
      <c r="B214"/>
    </row>
    <row r="215" spans="1:2" ht="12.75">
      <c r="A215"/>
      <c r="B215"/>
    </row>
    <row r="216" spans="1:2" ht="12.75">
      <c r="A216"/>
      <c r="B216"/>
    </row>
    <row r="217" spans="1:2" ht="12.75">
      <c r="A217"/>
      <c r="B217"/>
    </row>
    <row r="218" spans="1:2" ht="12.75">
      <c r="A218"/>
      <c r="B218"/>
    </row>
    <row r="219" spans="1:2" ht="12.75">
      <c r="A219"/>
      <c r="B219"/>
    </row>
    <row r="220" spans="1:2" ht="12.75">
      <c r="A220"/>
      <c r="B220"/>
    </row>
    <row r="221" spans="1:2" ht="12.75">
      <c r="A221"/>
      <c r="B221"/>
    </row>
    <row r="222" spans="1:2" ht="12.75">
      <c r="A222"/>
      <c r="B222"/>
    </row>
    <row r="223" spans="1:2" ht="12.75">
      <c r="A223"/>
      <c r="B223"/>
    </row>
    <row r="224" spans="1:2" ht="12.75">
      <c r="A224"/>
      <c r="B224"/>
    </row>
    <row r="225" spans="1:2" ht="12.75">
      <c r="A225"/>
      <c r="B225"/>
    </row>
    <row r="226" spans="1:2" ht="12.75">
      <c r="A226"/>
      <c r="B226"/>
    </row>
    <row r="227" spans="1:2" ht="12.75">
      <c r="A227"/>
      <c r="B227"/>
    </row>
    <row r="228" spans="1:2" ht="12.75">
      <c r="A228"/>
      <c r="B228"/>
    </row>
    <row r="229" spans="1:2" ht="12.75">
      <c r="A229"/>
      <c r="B229"/>
    </row>
    <row r="230" spans="1:2" ht="12.75">
      <c r="A230"/>
      <c r="B230"/>
    </row>
    <row r="231" spans="1:2" ht="12.75">
      <c r="A231"/>
      <c r="B231"/>
    </row>
    <row r="232" spans="1:2" ht="12.75">
      <c r="A232"/>
      <c r="B232"/>
    </row>
    <row r="233" spans="1:2" ht="12.75">
      <c r="A233"/>
      <c r="B233"/>
    </row>
    <row r="234" spans="1:2" ht="12.75">
      <c r="A234"/>
      <c r="B234"/>
    </row>
    <row r="235" spans="1:2" ht="12.75">
      <c r="A235"/>
      <c r="B235"/>
    </row>
    <row r="236" spans="1:2" ht="12.75">
      <c r="A236"/>
      <c r="B236"/>
    </row>
    <row r="237" spans="1:2" ht="12.75">
      <c r="A237"/>
      <c r="B237"/>
    </row>
    <row r="238" spans="1:2" ht="12.75">
      <c r="A238"/>
      <c r="B238"/>
    </row>
    <row r="239" spans="1:2" ht="12.75">
      <c r="A239"/>
      <c r="B239"/>
    </row>
    <row r="240" spans="1:2" ht="12.75">
      <c r="A240"/>
      <c r="B240"/>
    </row>
    <row r="241" spans="1:2" ht="12.75">
      <c r="A241"/>
      <c r="B241"/>
    </row>
    <row r="242" spans="1:2" ht="12.75">
      <c r="A242"/>
      <c r="B242"/>
    </row>
    <row r="243" spans="1:2" ht="12.75">
      <c r="A243"/>
      <c r="B243"/>
    </row>
    <row r="244" spans="1:2" ht="12.75">
      <c r="A244"/>
      <c r="B244"/>
    </row>
    <row r="245" spans="1:2" ht="12.75">
      <c r="A245"/>
      <c r="B245"/>
    </row>
    <row r="246" spans="1:2" ht="12.75">
      <c r="A246"/>
      <c r="B246"/>
    </row>
    <row r="247" spans="1:2" ht="12.75">
      <c r="A247"/>
      <c r="B247"/>
    </row>
    <row r="248" spans="1:2" ht="12.75">
      <c r="A248"/>
      <c r="B248"/>
    </row>
    <row r="249" spans="1:2" ht="12.75">
      <c r="A249"/>
      <c r="B249"/>
    </row>
    <row r="250" spans="1:2" ht="12.75">
      <c r="A250"/>
      <c r="B250"/>
    </row>
    <row r="251" spans="1:2" ht="12.75">
      <c r="A251"/>
      <c r="B251"/>
    </row>
    <row r="252" spans="1:2" ht="12.75">
      <c r="A252"/>
      <c r="B252"/>
    </row>
    <row r="253" spans="1:2" ht="12.75">
      <c r="A253"/>
      <c r="B253"/>
    </row>
    <row r="254" spans="1:2" ht="12.75">
      <c r="A254"/>
      <c r="B254"/>
    </row>
    <row r="255" spans="1:2" ht="12.75">
      <c r="A255"/>
      <c r="B255"/>
    </row>
    <row r="256" spans="1:2" ht="12.75">
      <c r="A256"/>
      <c r="B256"/>
    </row>
    <row r="257" spans="1:2" ht="12.75">
      <c r="A257"/>
      <c r="B257"/>
    </row>
    <row r="258" spans="1:2" ht="12.75">
      <c r="A258"/>
      <c r="B258"/>
    </row>
    <row r="259" spans="1:2" ht="12.75">
      <c r="A259"/>
      <c r="B259"/>
    </row>
    <row r="260" spans="1:2" ht="12.75">
      <c r="A260"/>
      <c r="B260"/>
    </row>
    <row r="261" spans="1:2" ht="12.75">
      <c r="A261"/>
      <c r="B261"/>
    </row>
    <row r="262" spans="1:2" ht="12.75">
      <c r="A262"/>
      <c r="B262"/>
    </row>
    <row r="263" spans="1:2" ht="12.75">
      <c r="A263"/>
      <c r="B263"/>
    </row>
    <row r="264" spans="1:2" ht="12.75">
      <c r="A264"/>
      <c r="B264"/>
    </row>
    <row r="265" spans="1:2" ht="12.75">
      <c r="A265"/>
      <c r="B265"/>
    </row>
    <row r="266" spans="1:2" ht="12.75">
      <c r="A266"/>
      <c r="B266"/>
    </row>
    <row r="267" spans="1:2" ht="12.75">
      <c r="A267"/>
      <c r="B267"/>
    </row>
    <row r="268" spans="1:2" ht="12.75">
      <c r="A268"/>
      <c r="B268"/>
    </row>
    <row r="269" spans="1:2" ht="12.75">
      <c r="A269"/>
      <c r="B269"/>
    </row>
    <row r="270" spans="1:2" ht="12.75">
      <c r="A270"/>
      <c r="B270"/>
    </row>
    <row r="271" spans="1:2" ht="12.75">
      <c r="A271"/>
      <c r="B271"/>
    </row>
    <row r="272" spans="1:2" ht="12.75">
      <c r="A272"/>
      <c r="B272"/>
    </row>
    <row r="273" spans="1:2" ht="12.75">
      <c r="A273"/>
      <c r="B273"/>
    </row>
    <row r="274" spans="1:2" ht="12.75">
      <c r="A274"/>
      <c r="B274"/>
    </row>
    <row r="275" spans="1:2" ht="12.75">
      <c r="A275"/>
      <c r="B275"/>
    </row>
    <row r="276" spans="1:2" ht="12.75">
      <c r="A276"/>
      <c r="B276"/>
    </row>
    <row r="277" spans="1:2" ht="12.75">
      <c r="A277"/>
      <c r="B277"/>
    </row>
    <row r="278" spans="1:2" ht="12.75">
      <c r="A278"/>
      <c r="B278"/>
    </row>
    <row r="279" spans="1:2" ht="12.75">
      <c r="A279"/>
      <c r="B279"/>
    </row>
    <row r="280" spans="1:2" ht="12.75">
      <c r="A280"/>
      <c r="B280"/>
    </row>
    <row r="281" spans="1:2" ht="12.75">
      <c r="A281"/>
      <c r="B281"/>
    </row>
    <row r="282" spans="1:2" ht="12.75">
      <c r="A282"/>
      <c r="B282"/>
    </row>
    <row r="283" spans="1:2" ht="12.75">
      <c r="A283"/>
      <c r="B283"/>
    </row>
    <row r="284" spans="1:2" ht="12.75">
      <c r="A284"/>
      <c r="B284"/>
    </row>
    <row r="285" spans="1:2" ht="12.75">
      <c r="A285"/>
      <c r="B285"/>
    </row>
    <row r="286" spans="1:2" ht="12.75">
      <c r="A286"/>
      <c r="B286"/>
    </row>
    <row r="287" spans="1:2" ht="12.75">
      <c r="A287"/>
      <c r="B287"/>
    </row>
    <row r="288" spans="1:2" ht="12.75">
      <c r="A288"/>
      <c r="B288"/>
    </row>
    <row r="289" spans="1:2" ht="12.75">
      <c r="A289"/>
      <c r="B289"/>
    </row>
    <row r="290" spans="1:2" ht="12.75">
      <c r="A290"/>
      <c r="B290"/>
    </row>
    <row r="291" spans="1:2" ht="12.75">
      <c r="A291"/>
      <c r="B291"/>
    </row>
    <row r="292" spans="1:2" ht="12.75">
      <c r="A292"/>
      <c r="B292"/>
    </row>
    <row r="293" spans="1:2" ht="12.75">
      <c r="A293"/>
      <c r="B293"/>
    </row>
    <row r="294" spans="1:2" ht="12.75">
      <c r="A294"/>
      <c r="B294"/>
    </row>
    <row r="295" spans="1:2" ht="12.75">
      <c r="A295"/>
      <c r="B295"/>
    </row>
    <row r="296" spans="1:2" ht="12.75">
      <c r="A296"/>
      <c r="B296"/>
    </row>
    <row r="297" spans="1:2" ht="12.75">
      <c r="A297"/>
      <c r="B297"/>
    </row>
    <row r="298" spans="1:2" ht="12.75">
      <c r="A298"/>
      <c r="B298"/>
    </row>
    <row r="299" spans="1:2" ht="12.75">
      <c r="A299"/>
      <c r="B299"/>
    </row>
    <row r="300" spans="1:2" ht="12.75">
      <c r="A300"/>
      <c r="B300"/>
    </row>
    <row r="301" spans="1:2" ht="12.75">
      <c r="A301"/>
      <c r="B301"/>
    </row>
    <row r="302" spans="1:2" ht="12.75">
      <c r="A302"/>
      <c r="B302"/>
    </row>
    <row r="303" spans="1:2" ht="12.75">
      <c r="A303"/>
      <c r="B303"/>
    </row>
    <row r="304" spans="1:2" ht="12.75">
      <c r="A304"/>
      <c r="B304"/>
    </row>
    <row r="305" spans="1:2" ht="12.75">
      <c r="A305"/>
      <c r="B305"/>
    </row>
    <row r="306" spans="1:2" ht="12.75">
      <c r="A306"/>
      <c r="B306"/>
    </row>
    <row r="307" spans="1:2" ht="12.75">
      <c r="A307"/>
      <c r="B307"/>
    </row>
    <row r="308" spans="1:2" ht="12.75">
      <c r="A308"/>
      <c r="B308"/>
    </row>
    <row r="309" spans="1:2" ht="12.75">
      <c r="A309"/>
      <c r="B309"/>
    </row>
    <row r="310" spans="1:2" ht="12.75">
      <c r="A310"/>
      <c r="B310"/>
    </row>
    <row r="311" spans="1:2" ht="12.75">
      <c r="A311"/>
      <c r="B311"/>
    </row>
    <row r="312" spans="1:2" ht="12.75">
      <c r="A312"/>
      <c r="B312"/>
    </row>
    <row r="313" spans="1:2" ht="12.75">
      <c r="A313"/>
      <c r="B313"/>
    </row>
    <row r="314" spans="1:2" ht="12.75">
      <c r="A314"/>
      <c r="B314"/>
    </row>
    <row r="315" spans="1:2" ht="12.75">
      <c r="A315"/>
      <c r="B315"/>
    </row>
    <row r="316" spans="1:2" ht="12.75">
      <c r="A316"/>
      <c r="B316"/>
    </row>
    <row r="317" spans="1:2" ht="12.75">
      <c r="A317"/>
      <c r="B317"/>
    </row>
    <row r="318" spans="1:2" ht="12.75">
      <c r="A318"/>
      <c r="B318"/>
    </row>
    <row r="319" spans="1:2" ht="12.75">
      <c r="A319"/>
      <c r="B319"/>
    </row>
    <row r="320" spans="1:2" ht="12.75">
      <c r="A320"/>
      <c r="B320"/>
    </row>
    <row r="321" spans="1:2" ht="12.75">
      <c r="A321"/>
      <c r="B321"/>
    </row>
    <row r="322" spans="1:2" ht="12.75">
      <c r="A322"/>
      <c r="B322"/>
    </row>
    <row r="323" spans="1:2" ht="12.75">
      <c r="A323"/>
      <c r="B323"/>
    </row>
    <row r="324" spans="1:2" ht="12.75">
      <c r="A324"/>
      <c r="B324"/>
    </row>
    <row r="325" spans="1:2" ht="12.75">
      <c r="A325"/>
      <c r="B325"/>
    </row>
    <row r="326" spans="1:2" ht="12.75">
      <c r="A326"/>
      <c r="B326"/>
    </row>
    <row r="327" spans="1:2" ht="12.75">
      <c r="A327"/>
      <c r="B327"/>
    </row>
    <row r="328" spans="1:2" ht="12.75">
      <c r="A328"/>
      <c r="B328"/>
    </row>
    <row r="329" spans="1:2" ht="12.75">
      <c r="A329"/>
      <c r="B329"/>
    </row>
    <row r="330" spans="1:2" ht="12.75">
      <c r="A330"/>
      <c r="B330"/>
    </row>
    <row r="331" spans="1:2" ht="12.75">
      <c r="A331"/>
      <c r="B331"/>
    </row>
    <row r="332" spans="1:2" ht="12.75">
      <c r="A332"/>
      <c r="B332"/>
    </row>
    <row r="333" spans="1:2" ht="12.75">
      <c r="A333"/>
      <c r="B333"/>
    </row>
    <row r="334" spans="1:2" ht="12.75">
      <c r="A334"/>
      <c r="B334"/>
    </row>
    <row r="335" spans="1:2" ht="12.75">
      <c r="A335"/>
      <c r="B335"/>
    </row>
    <row r="336" spans="1:2" ht="12.75">
      <c r="A336"/>
      <c r="B336"/>
    </row>
    <row r="337" spans="1:2" ht="12.75">
      <c r="A337"/>
      <c r="B337"/>
    </row>
    <row r="338" spans="1:2" ht="12.75">
      <c r="A338"/>
      <c r="B338"/>
    </row>
    <row r="339" spans="1:2" ht="12.75">
      <c r="A339"/>
      <c r="B339"/>
    </row>
    <row r="340" spans="1:2" ht="12.75">
      <c r="A340"/>
      <c r="B340"/>
    </row>
    <row r="341" spans="1:2" ht="12.75">
      <c r="A341"/>
      <c r="B341"/>
    </row>
    <row r="342" spans="1:2" ht="12.75">
      <c r="A342"/>
      <c r="B342"/>
    </row>
    <row r="343" spans="1:2" ht="12.75">
      <c r="A343"/>
      <c r="B343"/>
    </row>
    <row r="344" spans="1:2" ht="12.75">
      <c r="A344"/>
      <c r="B344"/>
    </row>
    <row r="345" spans="1:2" ht="12.75">
      <c r="A345"/>
      <c r="B345"/>
    </row>
    <row r="346" spans="1:2" ht="12.75">
      <c r="A346"/>
      <c r="B346"/>
    </row>
    <row r="347" spans="1:2" ht="12.75">
      <c r="A347"/>
      <c r="B347"/>
    </row>
    <row r="348" spans="1:2" ht="12.75">
      <c r="A348"/>
      <c r="B348"/>
    </row>
    <row r="349" spans="1:2" ht="12.75">
      <c r="A349"/>
      <c r="B349"/>
    </row>
    <row r="350" spans="1:2" ht="12.75">
      <c r="A350"/>
      <c r="B350"/>
    </row>
    <row r="351" spans="1:2" ht="12.75">
      <c r="A351"/>
      <c r="B351"/>
    </row>
    <row r="352" spans="1:2" ht="12.75">
      <c r="A352"/>
      <c r="B352"/>
    </row>
    <row r="353" spans="1:2" ht="12.75">
      <c r="A353"/>
      <c r="B353"/>
    </row>
    <row r="354" spans="1:2" ht="12.75">
      <c r="A354"/>
      <c r="B354"/>
    </row>
    <row r="355" spans="1:2" ht="12.75">
      <c r="A355"/>
      <c r="B355"/>
    </row>
    <row r="356" spans="1:2" ht="12.75">
      <c r="A356"/>
      <c r="B356"/>
    </row>
    <row r="357" spans="1:2" ht="12.75">
      <c r="A357"/>
      <c r="B357"/>
    </row>
    <row r="358" spans="1:2" ht="12.75">
      <c r="A358"/>
      <c r="B358"/>
    </row>
    <row r="359" spans="1:2" ht="12.75">
      <c r="A359"/>
      <c r="B359"/>
    </row>
    <row r="360" spans="1:2" ht="12.75">
      <c r="A360"/>
      <c r="B360"/>
    </row>
    <row r="361" spans="1:2" ht="12.75">
      <c r="A361"/>
      <c r="B361"/>
    </row>
    <row r="362" spans="1:2" ht="12.75">
      <c r="A362"/>
      <c r="B362"/>
    </row>
    <row r="363" spans="1:2" ht="12.75">
      <c r="A363"/>
      <c r="B363"/>
    </row>
    <row r="364" spans="1:2" ht="12.75">
      <c r="A364"/>
      <c r="B364"/>
    </row>
    <row r="365" spans="1:2" ht="12.75">
      <c r="A365"/>
      <c r="B365"/>
    </row>
    <row r="366" spans="1:2" ht="12.75">
      <c r="A366"/>
      <c r="B366"/>
    </row>
    <row r="367" spans="1:2" ht="12.75">
      <c r="A367"/>
      <c r="B367"/>
    </row>
    <row r="368" spans="1:2" ht="12.75">
      <c r="A368"/>
      <c r="B368"/>
    </row>
    <row r="369" spans="1:2" ht="12.75">
      <c r="A369"/>
      <c r="B369"/>
    </row>
    <row r="370" spans="1:2" ht="12.75">
      <c r="A370"/>
      <c r="B370"/>
    </row>
    <row r="371" spans="1:2" ht="12.75">
      <c r="A371"/>
      <c r="B371"/>
    </row>
    <row r="372" spans="1:2" ht="12.75">
      <c r="A372"/>
      <c r="B372"/>
    </row>
    <row r="373" spans="1:2" ht="12.75">
      <c r="A373"/>
      <c r="B373"/>
    </row>
    <row r="374" spans="1:2" ht="12.75">
      <c r="A374"/>
      <c r="B374"/>
    </row>
    <row r="375" spans="1:2" ht="12.75">
      <c r="A375"/>
      <c r="B375"/>
    </row>
    <row r="376" spans="1:2" ht="12.75">
      <c r="A376"/>
      <c r="B376"/>
    </row>
    <row r="377" spans="1:2" ht="12.75">
      <c r="A377"/>
      <c r="B377"/>
    </row>
    <row r="378" spans="1:2" ht="12.75">
      <c r="A378"/>
      <c r="B378"/>
    </row>
    <row r="379" spans="1:2" ht="12.75">
      <c r="A379"/>
      <c r="B379"/>
    </row>
    <row r="380" spans="1:2" ht="12.75">
      <c r="A380"/>
      <c r="B380"/>
    </row>
    <row r="381" spans="1:2" ht="12.75">
      <c r="A381"/>
      <c r="B381"/>
    </row>
    <row r="382" spans="1:2" ht="12.75">
      <c r="A382"/>
      <c r="B382"/>
    </row>
    <row r="383" spans="1:2" ht="12.75">
      <c r="A383"/>
      <c r="B383"/>
    </row>
    <row r="384" spans="1:2" ht="12.75">
      <c r="A384"/>
      <c r="B384"/>
    </row>
    <row r="385" spans="1:2" ht="12.75">
      <c r="A385"/>
      <c r="B385"/>
    </row>
    <row r="386" spans="1:2" ht="12.75">
      <c r="A386"/>
      <c r="B386"/>
    </row>
    <row r="387" spans="1:2" ht="12.75">
      <c r="A387"/>
      <c r="B387"/>
    </row>
    <row r="388" spans="1:2" ht="12.75">
      <c r="A388"/>
      <c r="B388"/>
    </row>
    <row r="389" spans="1:2" ht="12.75">
      <c r="A389"/>
      <c r="B389"/>
    </row>
    <row r="390" spans="1:2" ht="12.75">
      <c r="A390"/>
      <c r="B390"/>
    </row>
    <row r="391" spans="1:2" ht="12.75">
      <c r="A391"/>
      <c r="B391"/>
    </row>
    <row r="392" spans="1:2" ht="12.75">
      <c r="A392"/>
      <c r="B392"/>
    </row>
    <row r="393" spans="1:2" ht="12.75">
      <c r="A393"/>
      <c r="B393"/>
    </row>
    <row r="394" spans="1:2" ht="12.75">
      <c r="A394"/>
      <c r="B394"/>
    </row>
    <row r="395" spans="1:2" ht="12.75">
      <c r="A395"/>
      <c r="B395"/>
    </row>
    <row r="396" spans="1:2" ht="12.75">
      <c r="A396"/>
      <c r="B396"/>
    </row>
    <row r="397" spans="1:2" ht="12.75">
      <c r="A397"/>
      <c r="B397"/>
    </row>
    <row r="398" spans="1:2" ht="12.75">
      <c r="A398"/>
      <c r="B398"/>
    </row>
    <row r="399" spans="1:2" ht="12.75">
      <c r="A399"/>
      <c r="B399"/>
    </row>
    <row r="400" spans="1:2" ht="12.75">
      <c r="A400"/>
      <c r="B400"/>
    </row>
    <row r="401" spans="1:2" ht="12.75">
      <c r="A401"/>
      <c r="B401"/>
    </row>
    <row r="402" spans="1:2" ht="12.75">
      <c r="A402"/>
      <c r="B402"/>
    </row>
    <row r="403" spans="1:2" ht="12.75">
      <c r="A403"/>
      <c r="B403"/>
    </row>
    <row r="404" spans="1:2" ht="12.75">
      <c r="A404"/>
      <c r="B404"/>
    </row>
    <row r="405" spans="1:2" ht="12.75">
      <c r="A405"/>
      <c r="B405"/>
    </row>
    <row r="406" spans="1:2" ht="12.75">
      <c r="A406"/>
      <c r="B406"/>
    </row>
    <row r="407" spans="1:2" ht="12.75">
      <c r="A407"/>
      <c r="B407"/>
    </row>
    <row r="408" spans="1:2" ht="12.75">
      <c r="A408"/>
      <c r="B408"/>
    </row>
    <row r="409" spans="1:2" ht="12.75">
      <c r="A409"/>
      <c r="B409"/>
    </row>
    <row r="410" spans="1:2" ht="12.75">
      <c r="A410"/>
      <c r="B410"/>
    </row>
    <row r="411" spans="1:2" ht="12.75">
      <c r="A411"/>
      <c r="B411"/>
    </row>
    <row r="412" spans="1:2" ht="12.75">
      <c r="A412"/>
      <c r="B412"/>
    </row>
    <row r="413" spans="1:2" ht="12.75">
      <c r="A413"/>
      <c r="B413"/>
    </row>
    <row r="414" spans="1:2" ht="12.75">
      <c r="A414"/>
      <c r="B414"/>
    </row>
    <row r="415" spans="1:2" ht="12.75">
      <c r="A415"/>
      <c r="B415"/>
    </row>
    <row r="416" spans="1:2" ht="12.75">
      <c r="A416"/>
      <c r="B416"/>
    </row>
    <row r="417" spans="1:2" ht="12.75">
      <c r="A417"/>
      <c r="B417"/>
    </row>
    <row r="418" spans="1:2" ht="12.75">
      <c r="A418"/>
      <c r="B418"/>
    </row>
    <row r="419" spans="1:2" ht="12.75">
      <c r="A419"/>
      <c r="B419"/>
    </row>
    <row r="420" spans="1:2" ht="12.75">
      <c r="A420"/>
      <c r="B420"/>
    </row>
    <row r="421" spans="1:2" ht="12.75">
      <c r="A421"/>
      <c r="B421"/>
    </row>
    <row r="422" spans="1:2" ht="12.75">
      <c r="A422"/>
      <c r="B422"/>
    </row>
    <row r="423" spans="1:2" ht="12.75">
      <c r="A423"/>
      <c r="B423"/>
    </row>
    <row r="424" spans="1:2" ht="12.75">
      <c r="A424"/>
      <c r="B424"/>
    </row>
    <row r="425" spans="1:2" ht="12.75">
      <c r="A425"/>
      <c r="B425"/>
    </row>
    <row r="426" spans="1:2" ht="12.75">
      <c r="A426"/>
      <c r="B426"/>
    </row>
    <row r="427" spans="1:2" ht="12.75">
      <c r="A427"/>
      <c r="B427"/>
    </row>
    <row r="428" spans="1:2" ht="12.75">
      <c r="A428"/>
      <c r="B428"/>
    </row>
    <row r="429" spans="1:2" ht="12.75">
      <c r="A429"/>
      <c r="B429"/>
    </row>
    <row r="430" spans="1:2" ht="12.75">
      <c r="A430"/>
      <c r="B430"/>
    </row>
    <row r="431" spans="1:2" ht="12.75">
      <c r="A431"/>
      <c r="B431"/>
    </row>
    <row r="432" spans="1:2" ht="12.75">
      <c r="A432"/>
      <c r="B432"/>
    </row>
    <row r="433" spans="1:2" ht="12.75">
      <c r="A433"/>
      <c r="B433"/>
    </row>
    <row r="434" spans="1:2" ht="12.75">
      <c r="A434"/>
      <c r="B434"/>
    </row>
    <row r="435" spans="1:2" ht="12.75">
      <c r="A435"/>
      <c r="B435"/>
    </row>
    <row r="436" spans="1:2" ht="12.75">
      <c r="A436"/>
      <c r="B436"/>
    </row>
    <row r="437" spans="1:2" ht="12.75">
      <c r="A437"/>
      <c r="B437"/>
    </row>
    <row r="438" spans="1:2" ht="12.75">
      <c r="A438"/>
      <c r="B438"/>
    </row>
    <row r="439" spans="1:2" ht="12.75">
      <c r="A439"/>
      <c r="B439"/>
    </row>
    <row r="440" spans="1:2" ht="12.75">
      <c r="A440"/>
      <c r="B440"/>
    </row>
    <row r="441" spans="1:2" ht="12.75">
      <c r="A441"/>
      <c r="B441"/>
    </row>
    <row r="442" spans="1:2" ht="12.75">
      <c r="A442"/>
      <c r="B442"/>
    </row>
    <row r="443" spans="1:2" ht="12.75">
      <c r="A443"/>
      <c r="B443"/>
    </row>
    <row r="444" spans="1:2" ht="12.75">
      <c r="A444"/>
      <c r="B444"/>
    </row>
    <row r="445" spans="1:2" ht="12.75">
      <c r="A445"/>
      <c r="B445"/>
    </row>
    <row r="446" spans="1:2" ht="12.75">
      <c r="A446"/>
      <c r="B446"/>
    </row>
    <row r="447" spans="1:2" ht="12.75">
      <c r="A447"/>
      <c r="B447"/>
    </row>
    <row r="448" spans="1:2" ht="12.75">
      <c r="A448"/>
      <c r="B448"/>
    </row>
    <row r="449" spans="1:2" ht="12.75">
      <c r="A449"/>
      <c r="B449"/>
    </row>
    <row r="450" spans="1:2" ht="12.75">
      <c r="A450"/>
      <c r="B450"/>
    </row>
    <row r="451" spans="1:2" ht="12.75">
      <c r="A451"/>
      <c r="B451"/>
    </row>
    <row r="452" spans="1:2" ht="12.75">
      <c r="A452"/>
      <c r="B452"/>
    </row>
    <row r="453" spans="1:2" ht="12.75">
      <c r="A453"/>
      <c r="B453"/>
    </row>
    <row r="454" spans="1:2" ht="12.75">
      <c r="A454"/>
      <c r="B454"/>
    </row>
    <row r="455" spans="1:2" ht="12.75">
      <c r="A455"/>
      <c r="B455"/>
    </row>
    <row r="456" spans="1:2" ht="12.75">
      <c r="A456"/>
      <c r="B456"/>
    </row>
    <row r="457" spans="1:2" ht="12.75">
      <c r="A457"/>
      <c r="B457"/>
    </row>
    <row r="458" spans="1:2" ht="12.75">
      <c r="A458"/>
      <c r="B458"/>
    </row>
    <row r="459" spans="1:2" ht="12.75">
      <c r="A459"/>
      <c r="B459"/>
    </row>
    <row r="460" spans="1:2" ht="12.75">
      <c r="A460"/>
      <c r="B460"/>
    </row>
    <row r="461" spans="1:2" ht="12.75">
      <c r="A461"/>
      <c r="B461"/>
    </row>
    <row r="462" spans="1:2" ht="12.75">
      <c r="A462"/>
      <c r="B462"/>
    </row>
    <row r="463" spans="1:2" ht="12.75">
      <c r="A463"/>
      <c r="B463"/>
    </row>
    <row r="464" spans="1:2" ht="12.75">
      <c r="A464"/>
      <c r="B464"/>
    </row>
    <row r="465" spans="1:2" ht="12.75">
      <c r="A465"/>
      <c r="B465"/>
    </row>
    <row r="466" spans="1:2" ht="12.75">
      <c r="A466"/>
      <c r="B466"/>
    </row>
    <row r="467" spans="1:2" ht="12.75">
      <c r="A467"/>
      <c r="B467"/>
    </row>
    <row r="468" spans="1:2" ht="12.75">
      <c r="A468"/>
      <c r="B468"/>
    </row>
    <row r="469" spans="1:2" ht="12.75">
      <c r="A469"/>
      <c r="B469"/>
    </row>
    <row r="470" spans="1:2" ht="12.75">
      <c r="A470"/>
      <c r="B470"/>
    </row>
    <row r="471" spans="1:2" ht="12.75">
      <c r="A471"/>
      <c r="B471"/>
    </row>
    <row r="472" spans="1:2" ht="12.75">
      <c r="A472"/>
      <c r="B472"/>
    </row>
    <row r="473" spans="1:2" ht="12.75">
      <c r="A473"/>
      <c r="B473"/>
    </row>
    <row r="474" spans="1:2" ht="12.75">
      <c r="A474"/>
      <c r="B474"/>
    </row>
    <row r="475" spans="1:2" ht="12.75">
      <c r="A475"/>
      <c r="B475"/>
    </row>
    <row r="476" spans="1:2" ht="12.75">
      <c r="A476"/>
      <c r="B476"/>
    </row>
    <row r="477" spans="1:2" ht="12.75">
      <c r="A477"/>
      <c r="B477"/>
    </row>
    <row r="478" spans="1:2" ht="12.75">
      <c r="A478"/>
      <c r="B478"/>
    </row>
    <row r="479" spans="1:2" ht="12.75">
      <c r="A479"/>
      <c r="B479"/>
    </row>
    <row r="480" spans="1:2" ht="12.75">
      <c r="A480"/>
      <c r="B480"/>
    </row>
    <row r="481" spans="1:2" ht="12.75">
      <c r="A481"/>
      <c r="B481"/>
    </row>
    <row r="482" spans="1:2" ht="12.75">
      <c r="A482"/>
      <c r="B482"/>
    </row>
    <row r="483" spans="1:2" ht="12.75">
      <c r="A483"/>
      <c r="B483"/>
    </row>
    <row r="484" spans="1:2" ht="12.75">
      <c r="A484"/>
      <c r="B484"/>
    </row>
    <row r="485" spans="1:2" ht="12.75">
      <c r="A485"/>
      <c r="B485"/>
    </row>
    <row r="486" spans="1:2" ht="12.75">
      <c r="A486"/>
      <c r="B486"/>
    </row>
    <row r="487" spans="1:2" ht="12.75">
      <c r="A487"/>
      <c r="B487"/>
    </row>
    <row r="488" spans="1:2" ht="12.75">
      <c r="A488"/>
      <c r="B488"/>
    </row>
    <row r="489" spans="1:2" ht="12.75">
      <c r="A489"/>
      <c r="B489"/>
    </row>
    <row r="490" spans="1:2" ht="12.75">
      <c r="A490"/>
      <c r="B490"/>
    </row>
    <row r="491" spans="1:2" ht="12.75">
      <c r="A491"/>
      <c r="B491"/>
    </row>
    <row r="492" spans="1:2" ht="12.75">
      <c r="A492"/>
      <c r="B492"/>
    </row>
    <row r="493" spans="1:2" ht="12.75">
      <c r="A493"/>
      <c r="B493"/>
    </row>
    <row r="494" spans="1:2" ht="12.75">
      <c r="A494"/>
      <c r="B494"/>
    </row>
    <row r="495" spans="1:2" ht="12.75">
      <c r="A495"/>
      <c r="B495"/>
    </row>
    <row r="496" spans="1:2" ht="12.75">
      <c r="A496"/>
      <c r="B496"/>
    </row>
    <row r="497" spans="1:2" ht="12.75">
      <c r="A497"/>
      <c r="B497"/>
    </row>
    <row r="498" spans="1:2" ht="12.75">
      <c r="A498"/>
      <c r="B498"/>
    </row>
    <row r="499" spans="1:2" ht="12.75">
      <c r="A499"/>
      <c r="B499"/>
    </row>
    <row r="500" spans="1:2" ht="12.75">
      <c r="A500"/>
      <c r="B500"/>
    </row>
    <row r="501" spans="1:2" ht="12.75">
      <c r="A501"/>
      <c r="B501"/>
    </row>
    <row r="502" spans="1:2" ht="12.75">
      <c r="A502"/>
      <c r="B502"/>
    </row>
    <row r="503" spans="1:2" ht="12.75">
      <c r="A503"/>
      <c r="B503"/>
    </row>
    <row r="504" spans="1:2" ht="12.75">
      <c r="A504"/>
      <c r="B504"/>
    </row>
    <row r="505" spans="1:2" ht="12.75">
      <c r="A505"/>
      <c r="B505"/>
    </row>
    <row r="506" spans="1:2" ht="12.75">
      <c r="A506"/>
      <c r="B506"/>
    </row>
    <row r="507" spans="1:2" ht="12.75">
      <c r="A507"/>
      <c r="B507"/>
    </row>
    <row r="508" spans="1:2" ht="12.75">
      <c r="A508"/>
      <c r="B508"/>
    </row>
    <row r="509" spans="1:2" ht="12.75">
      <c r="A509"/>
      <c r="B509"/>
    </row>
    <row r="510" spans="1:2" ht="12.75">
      <c r="A510"/>
      <c r="B510"/>
    </row>
    <row r="511" spans="1:2" ht="12.75">
      <c r="A511"/>
      <c r="B511"/>
    </row>
    <row r="512" spans="1:2" ht="12.75">
      <c r="A512"/>
      <c r="B512"/>
    </row>
    <row r="513" spans="1:2" ht="12.75">
      <c r="A513"/>
      <c r="B513"/>
    </row>
    <row r="514" spans="1:2" ht="12.75">
      <c r="A514"/>
      <c r="B514"/>
    </row>
    <row r="515" spans="1:2" ht="12.75">
      <c r="A515"/>
      <c r="B515"/>
    </row>
    <row r="516" spans="1:2" ht="12.75">
      <c r="A516"/>
      <c r="B516"/>
    </row>
    <row r="517" spans="1:2" ht="12.75">
      <c r="A517"/>
      <c r="B517"/>
    </row>
    <row r="518" spans="1:2" ht="12.75">
      <c r="A518"/>
      <c r="B518"/>
    </row>
    <row r="519" spans="1:2" ht="12.75">
      <c r="A519"/>
      <c r="B519"/>
    </row>
    <row r="520" spans="1:2" ht="12.75">
      <c r="A520"/>
      <c r="B520"/>
    </row>
    <row r="521" spans="1:2" ht="12.75">
      <c r="A521"/>
      <c r="B521"/>
    </row>
    <row r="522" spans="1:2" ht="12.75">
      <c r="A522"/>
      <c r="B522"/>
    </row>
    <row r="523" spans="1:2" ht="12.75">
      <c r="A523"/>
      <c r="B523"/>
    </row>
    <row r="524" spans="1:2" ht="12.75">
      <c r="A524"/>
      <c r="B524"/>
    </row>
    <row r="525" spans="1:2" ht="12.75">
      <c r="A525"/>
      <c r="B525"/>
    </row>
    <row r="526" spans="1:2" ht="12.75">
      <c r="A526"/>
      <c r="B526"/>
    </row>
    <row r="527" spans="1:2" ht="12.75">
      <c r="A527"/>
      <c r="B527"/>
    </row>
    <row r="528" spans="1:2" ht="12.75">
      <c r="A528"/>
      <c r="B528"/>
    </row>
    <row r="529" spans="1:2" ht="12.75">
      <c r="A529"/>
      <c r="B529"/>
    </row>
    <row r="530" spans="1:2" ht="12.75">
      <c r="A530"/>
      <c r="B530"/>
    </row>
    <row r="531" spans="1:2" ht="12.75">
      <c r="A531"/>
      <c r="B531"/>
    </row>
    <row r="532" spans="1:2" ht="12.75">
      <c r="A532"/>
      <c r="B532"/>
    </row>
    <row r="533" spans="1:2" ht="12.75">
      <c r="A533"/>
      <c r="B533"/>
    </row>
    <row r="534" spans="1:2" ht="12.75">
      <c r="A534"/>
      <c r="B534"/>
    </row>
    <row r="535" spans="1:2" ht="12.75">
      <c r="A535"/>
      <c r="B535"/>
    </row>
    <row r="536" spans="1:2" ht="12.75">
      <c r="A536"/>
      <c r="B536"/>
    </row>
    <row r="537" spans="1:2" ht="12.75">
      <c r="A537"/>
      <c r="B537"/>
    </row>
    <row r="538" spans="1:2" ht="12.75">
      <c r="A538"/>
      <c r="B538"/>
    </row>
    <row r="539" spans="1:2" ht="12.75">
      <c r="A539"/>
      <c r="B539"/>
    </row>
    <row r="540" spans="1:2" ht="12.75">
      <c r="A540"/>
      <c r="B540"/>
    </row>
    <row r="541" spans="1:2" ht="12.75">
      <c r="A541"/>
      <c r="B541"/>
    </row>
    <row r="542" spans="1:2" ht="12.75">
      <c r="A542"/>
      <c r="B542"/>
    </row>
    <row r="543" spans="1:2" ht="12.75">
      <c r="A543"/>
      <c r="B543"/>
    </row>
    <row r="544" spans="1:2" ht="12.75">
      <c r="A544"/>
      <c r="B544"/>
    </row>
    <row r="545" spans="1:2" ht="12.75">
      <c r="A545"/>
      <c r="B545"/>
    </row>
    <row r="546" spans="1:2" ht="12.75">
      <c r="A546"/>
      <c r="B546"/>
    </row>
    <row r="547" spans="1:2" ht="12.75">
      <c r="A547"/>
      <c r="B547"/>
    </row>
    <row r="548" spans="1:2" ht="12.75">
      <c r="A548"/>
      <c r="B548"/>
    </row>
    <row r="549" spans="1:2" ht="12.75">
      <c r="A549"/>
      <c r="B549"/>
    </row>
    <row r="550" spans="1:2" ht="12.75">
      <c r="A550"/>
      <c r="B550"/>
    </row>
    <row r="551" spans="1:2" ht="12.75">
      <c r="A551"/>
      <c r="B551"/>
    </row>
    <row r="552" spans="1:2" ht="12.75">
      <c r="A552"/>
      <c r="B552"/>
    </row>
    <row r="553" spans="1:2" ht="12.75">
      <c r="A553"/>
      <c r="B553"/>
    </row>
    <row r="554" spans="1:2" ht="12.75">
      <c r="A554"/>
      <c r="B554"/>
    </row>
    <row r="555" spans="1:2" ht="12.75">
      <c r="A555"/>
      <c r="B555"/>
    </row>
    <row r="556" spans="1:2" ht="12.75">
      <c r="A556"/>
      <c r="B556"/>
    </row>
    <row r="557" spans="1:2" ht="12.75">
      <c r="A557"/>
      <c r="B557"/>
    </row>
    <row r="558" spans="1:2" ht="12.75">
      <c r="A558"/>
      <c r="B558"/>
    </row>
    <row r="559" spans="1:2" ht="12.75">
      <c r="A559"/>
      <c r="B559"/>
    </row>
    <row r="560" spans="1:2" ht="12.75">
      <c r="A560"/>
      <c r="B560"/>
    </row>
    <row r="561" spans="1:2" ht="12.75">
      <c r="A561"/>
      <c r="B561"/>
    </row>
    <row r="562" spans="1:2" ht="12.75">
      <c r="A562"/>
      <c r="B562"/>
    </row>
    <row r="563" spans="1:2" ht="12.75">
      <c r="A563"/>
      <c r="B563"/>
    </row>
    <row r="564" spans="1:2" ht="12.75">
      <c r="A564"/>
      <c r="B564"/>
    </row>
    <row r="565" spans="1:2" ht="12.75">
      <c r="A565"/>
      <c r="B565"/>
    </row>
    <row r="566" spans="1:2" ht="12.75">
      <c r="A566"/>
      <c r="B566"/>
    </row>
    <row r="567" spans="1:2" ht="12.75">
      <c r="A567"/>
      <c r="B567"/>
    </row>
    <row r="568" spans="1:2" ht="12.75">
      <c r="A568"/>
      <c r="B568"/>
    </row>
    <row r="569" spans="1:2" ht="12.75">
      <c r="A569"/>
      <c r="B569"/>
    </row>
    <row r="570" spans="1:2" ht="12.75">
      <c r="A570"/>
      <c r="B570"/>
    </row>
    <row r="571" spans="1:2" ht="12.75">
      <c r="A571"/>
      <c r="B571"/>
    </row>
    <row r="572" spans="1:2" ht="12.75">
      <c r="A572"/>
      <c r="B572"/>
    </row>
    <row r="573" spans="1:2" ht="12.75">
      <c r="A573"/>
      <c r="B573"/>
    </row>
    <row r="574" spans="1:2" ht="12.75">
      <c r="A574"/>
      <c r="B574"/>
    </row>
    <row r="575" spans="1:2" ht="12.75">
      <c r="A575"/>
      <c r="B575"/>
    </row>
    <row r="576" spans="1:2" ht="12.75">
      <c r="A576"/>
      <c r="B576"/>
    </row>
    <row r="577" spans="1:2" ht="12.75">
      <c r="A577"/>
      <c r="B577"/>
    </row>
    <row r="578" spans="1:2" ht="12.75">
      <c r="A578"/>
      <c r="B578"/>
    </row>
    <row r="579" spans="1:2" ht="12.75">
      <c r="A579"/>
      <c r="B579"/>
    </row>
    <row r="580" spans="1:2" ht="12.75">
      <c r="A580"/>
      <c r="B580"/>
    </row>
    <row r="581" spans="1:2" ht="12.75">
      <c r="A581"/>
      <c r="B581"/>
    </row>
    <row r="582" spans="1:2" ht="12.75">
      <c r="A582"/>
      <c r="B582"/>
    </row>
    <row r="583" spans="1:2" ht="12.75">
      <c r="A583"/>
      <c r="B583"/>
    </row>
    <row r="584" spans="1:2" ht="12.75">
      <c r="A584"/>
      <c r="B584"/>
    </row>
    <row r="585" spans="1:2" ht="12.75">
      <c r="A585"/>
      <c r="B585"/>
    </row>
    <row r="586" spans="1:2" ht="12.75">
      <c r="A586"/>
      <c r="B586"/>
    </row>
    <row r="587" spans="1:2" ht="12.75">
      <c r="A587"/>
      <c r="B587"/>
    </row>
    <row r="588" spans="1:2" ht="12.75">
      <c r="A588"/>
      <c r="B588"/>
    </row>
    <row r="589" spans="1:2" ht="12.75">
      <c r="A589"/>
      <c r="B589"/>
    </row>
    <row r="590" spans="1:2" ht="12.75">
      <c r="A590"/>
      <c r="B590"/>
    </row>
    <row r="591" spans="1:2" ht="12.75">
      <c r="A591"/>
      <c r="B591"/>
    </row>
    <row r="592" spans="1:2" ht="12.75">
      <c r="A592"/>
      <c r="B592"/>
    </row>
    <row r="593" spans="1:2" ht="12.75">
      <c r="A593"/>
      <c r="B593"/>
    </row>
    <row r="594" spans="1:2" ht="12.75">
      <c r="A594"/>
      <c r="B594"/>
    </row>
    <row r="595" spans="1:2" ht="12.75">
      <c r="A595"/>
      <c r="B595"/>
    </row>
    <row r="596" spans="1:2" ht="12.75">
      <c r="A596"/>
      <c r="B596"/>
    </row>
    <row r="597" spans="1:2" ht="12.75">
      <c r="A597"/>
      <c r="B597"/>
    </row>
    <row r="598" spans="1:2" ht="12.75">
      <c r="A598"/>
      <c r="B598"/>
    </row>
    <row r="599" spans="1:2" ht="12.75">
      <c r="A599"/>
      <c r="B599"/>
    </row>
    <row r="600" spans="1:2" ht="12.75">
      <c r="A600"/>
      <c r="B600"/>
    </row>
    <row r="601" spans="1:2" ht="12.75">
      <c r="A601"/>
      <c r="B601"/>
    </row>
    <row r="602" spans="1:2" ht="12.75">
      <c r="A602"/>
      <c r="B602"/>
    </row>
    <row r="603" spans="1:2" ht="12.75">
      <c r="A603"/>
      <c r="B603"/>
    </row>
    <row r="604" spans="1:2" ht="12.75">
      <c r="A604"/>
      <c r="B604"/>
    </row>
    <row r="605" spans="1:2" ht="12.75">
      <c r="A605"/>
      <c r="B605"/>
    </row>
    <row r="606" spans="1:2" ht="12.75">
      <c r="A606"/>
      <c r="B606"/>
    </row>
    <row r="607" spans="1:2" ht="12.75">
      <c r="A607"/>
      <c r="B607"/>
    </row>
    <row r="608" spans="1:2" ht="12.75">
      <c r="A608"/>
      <c r="B608"/>
    </row>
    <row r="609" spans="1:2" ht="12.75">
      <c r="A609"/>
      <c r="B609"/>
    </row>
    <row r="610" spans="1:2" ht="12.75">
      <c r="A610"/>
      <c r="B610"/>
    </row>
    <row r="611" spans="1:2" ht="12.75">
      <c r="A611"/>
      <c r="B611"/>
    </row>
    <row r="612" spans="1:2" ht="12.75">
      <c r="A612"/>
      <c r="B612"/>
    </row>
    <row r="613" spans="1:2" ht="12.75">
      <c r="A613"/>
      <c r="B613"/>
    </row>
    <row r="614" spans="1:2" ht="12.75">
      <c r="A614"/>
      <c r="B614"/>
    </row>
    <row r="615" spans="1:2" ht="12.75">
      <c r="A615"/>
      <c r="B615"/>
    </row>
    <row r="616" spans="1:2" ht="12.75">
      <c r="A616"/>
      <c r="B616"/>
    </row>
    <row r="617" spans="1:2" ht="12.75">
      <c r="A617"/>
      <c r="B617"/>
    </row>
    <row r="618" spans="1:2" ht="12.75">
      <c r="A618"/>
      <c r="B618"/>
    </row>
    <row r="619" spans="1:2" ht="12.75">
      <c r="A619"/>
      <c r="B619"/>
    </row>
    <row r="620" spans="1:2" ht="12.75">
      <c r="A620"/>
      <c r="B620"/>
    </row>
    <row r="621" spans="1:2" ht="12.75">
      <c r="A621"/>
      <c r="B621"/>
    </row>
    <row r="622" spans="1:2" ht="12.75">
      <c r="A622"/>
      <c r="B622"/>
    </row>
    <row r="623" spans="1:2" ht="12.75">
      <c r="A623"/>
      <c r="B623"/>
    </row>
    <row r="624" spans="1:2" ht="12.75">
      <c r="A624"/>
      <c r="B624"/>
    </row>
    <row r="625" spans="1:2" ht="12.75">
      <c r="A625"/>
      <c r="B625"/>
    </row>
    <row r="626" spans="1:2" ht="12.75">
      <c r="A626"/>
      <c r="B626"/>
    </row>
    <row r="627" spans="1:2" ht="12.75">
      <c r="A627"/>
      <c r="B627"/>
    </row>
    <row r="628" spans="1:2" ht="12.75">
      <c r="A628"/>
      <c r="B628"/>
    </row>
    <row r="629" spans="1:2" ht="12.75">
      <c r="A629"/>
      <c r="B629"/>
    </row>
    <row r="630" spans="1:2" ht="12.75">
      <c r="A630"/>
      <c r="B630"/>
    </row>
    <row r="631" spans="1:2" ht="12.75">
      <c r="A631"/>
      <c r="B631"/>
    </row>
    <row r="632" spans="1:2" ht="12.75">
      <c r="A632"/>
      <c r="B632"/>
    </row>
    <row r="633" spans="1:2" ht="12.75">
      <c r="A633"/>
      <c r="B633"/>
    </row>
    <row r="634" spans="1:2" ht="12.75">
      <c r="A634"/>
      <c r="B634"/>
    </row>
    <row r="635" spans="1:2" ht="12.75">
      <c r="A635"/>
      <c r="B635"/>
    </row>
    <row r="636" spans="1:2" ht="12.75">
      <c r="A636"/>
      <c r="B636"/>
    </row>
    <row r="637" spans="1:2" ht="12.75">
      <c r="A637"/>
      <c r="B637"/>
    </row>
    <row r="638" spans="1:2" ht="12.75">
      <c r="A638"/>
      <c r="B638"/>
    </row>
    <row r="639" spans="1:2" ht="12.75">
      <c r="A639"/>
      <c r="B639"/>
    </row>
    <row r="640" spans="1:2" ht="12.75">
      <c r="A640"/>
      <c r="B640"/>
    </row>
    <row r="641" spans="1:2" ht="12.75">
      <c r="A641"/>
      <c r="B641"/>
    </row>
    <row r="642" spans="1:2" ht="12.75">
      <c r="A642"/>
      <c r="B642"/>
    </row>
    <row r="643" spans="1:2" ht="12.75">
      <c r="A643"/>
      <c r="B643"/>
    </row>
    <row r="644" spans="1:2" ht="12.75">
      <c r="A644"/>
      <c r="B644"/>
    </row>
    <row r="645" spans="1:2" ht="12.75">
      <c r="A645"/>
      <c r="B645"/>
    </row>
    <row r="646" spans="1:2" ht="12.75">
      <c r="A646"/>
      <c r="B646"/>
    </row>
    <row r="647" spans="1:2" ht="12.75">
      <c r="A647"/>
      <c r="B647"/>
    </row>
    <row r="648" spans="1:2" ht="12.75">
      <c r="A648"/>
      <c r="B648"/>
    </row>
    <row r="649" spans="1:2" ht="12.75">
      <c r="A649"/>
      <c r="B649"/>
    </row>
    <row r="650" spans="1:2" ht="12.75">
      <c r="A650"/>
      <c r="B650"/>
    </row>
    <row r="651" spans="1:2" ht="12.75">
      <c r="A651"/>
      <c r="B651"/>
    </row>
    <row r="652" spans="1:2" ht="12.75">
      <c r="A652"/>
      <c r="B652"/>
    </row>
    <row r="653" spans="1:2" ht="12.75">
      <c r="A653"/>
      <c r="B653"/>
    </row>
    <row r="654" spans="1:2" ht="12.75">
      <c r="A654"/>
      <c r="B654"/>
    </row>
    <row r="655" spans="1:2" ht="12.75">
      <c r="A655"/>
      <c r="B655"/>
    </row>
    <row r="656" spans="1:2" ht="12.75">
      <c r="A656"/>
      <c r="B656"/>
    </row>
    <row r="657" spans="1:2" ht="12.75">
      <c r="A657"/>
      <c r="B657"/>
    </row>
    <row r="658" spans="1:2" ht="12.75">
      <c r="A658"/>
      <c r="B658"/>
    </row>
    <row r="659" spans="1:2" ht="12.75">
      <c r="A659"/>
      <c r="B659"/>
    </row>
    <row r="660" spans="1:2" ht="12.75">
      <c r="A660"/>
      <c r="B660"/>
    </row>
    <row r="661" spans="1:2" ht="12.75">
      <c r="A661"/>
      <c r="B661"/>
    </row>
    <row r="662" spans="1:2" ht="12.75">
      <c r="A662"/>
      <c r="B662"/>
    </row>
    <row r="663" spans="1:2" ht="12.75">
      <c r="A663"/>
      <c r="B663"/>
    </row>
    <row r="664" spans="1:2" ht="12.75">
      <c r="A664"/>
      <c r="B664"/>
    </row>
    <row r="665" spans="1:2" ht="12.75">
      <c r="A665"/>
      <c r="B665"/>
    </row>
    <row r="666" spans="1:2" ht="12.75">
      <c r="A666"/>
      <c r="B666"/>
    </row>
    <row r="667" spans="1:2" ht="12.75">
      <c r="A667"/>
      <c r="B667"/>
    </row>
  </sheetData>
  <sheetProtection password="C7A7" sheet="1"/>
  <printOptions/>
  <pageMargins left="0.29" right="0.33" top="0.18" bottom="0.18" header="0" footer="0"/>
  <pageSetup fitToHeight="1" fitToWidth="1" horizontalDpi="600" verticalDpi="600" orientation="landscape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Bancoldex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JFD0000</dc:creator>
  <cp:keywords/>
  <dc:description/>
  <cp:lastModifiedBy>JFD0000</cp:lastModifiedBy>
  <dcterms:created xsi:type="dcterms:W3CDTF">2008-09-01T14:08:57Z</dcterms:created>
  <dcterms:modified xsi:type="dcterms:W3CDTF">2009-08-05T20:40:31Z</dcterms:modified>
  <cp:category/>
  <cp:version/>
  <cp:contentType/>
  <cp:contentStatus/>
</cp:coreProperties>
</file>