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  <pivotCaches>
    <pivotCache cacheId="7" r:id="rId3"/>
    <pivotCache cacheId="9" r:id="rId4"/>
    <pivotCache cacheId="8" r:id="rId5"/>
  </pivotCaches>
</workbook>
</file>

<file path=xl/sharedStrings.xml><?xml version="1.0" encoding="utf-8"?>
<sst xmlns="http://schemas.openxmlformats.org/spreadsheetml/2006/main" count="258" uniqueCount="57">
  <si>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</si>
  <si>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</si>
  <si>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</si>
  <si>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</si>
  <si>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</si>
  <si>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</si>
  <si>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</si>
  <si>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</si>
  <si>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</si>
  <si>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</si>
  <si>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</si>
  <si>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</si>
  <si>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</si>
  <si>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</si>
  <si>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</si>
  <si>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</si>
  <si>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</si>
  <si>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</si>
  <si>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</si>
  <si>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</si>
  <si>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</si>
  <si>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</si>
  <si>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</si>
  <si>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</si>
  <si>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</si>
  <si>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</si>
  <si>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</si>
  <si>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</si>
  <si>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</si>
  <si>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</si>
  <si>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</si>
  <si>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</si>
  <si>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</si>
  <si>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</si>
  <si>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</si>
  <si>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</si>
  <si>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</si>
  <si>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</si>
  <si>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</si>
  <si>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</si>
  <si>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</si>
  <si>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</si>
  <si>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</si>
  <si>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</si>
  <si>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</si>
  <si>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</si>
  <si>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</si>
  <si>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</si>
  <si>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</si>
  <si>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</si>
  <si>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</si>
  <si>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</si>
  <si>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</si>
  <si>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</si>
  <si>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</si>
  <si>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Abril de 2009</t>
  </si>
  <si>
    <t xml:space="preserve">Archipiélago de San Andrés, Providencia y Santa Catalina - 6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</si>
</sst>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0">
    <font>
      <sz val="10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0" borderId="0" xfId="54">
      <alignment/>
      <protection/>
    </xf>
    <xf numFmtId="0" fontId="3" fillId="33" borderId="10" xfId="53" applyFill="1" applyBorder="1" applyAlignment="1">
      <alignment horizontal="center"/>
      <protection/>
    </xf>
    <xf numFmtId="0" fontId="3" fillId="33" borderId="11" xfId="53" applyFill="1" applyBorder="1" applyAlignment="1">
      <alignment horizontal="center"/>
      <protection/>
    </xf>
    <xf numFmtId="0" fontId="3" fillId="33" borderId="12" xfId="53" applyFill="1" applyBorder="1" applyAlignment="1">
      <alignment horizontal="center"/>
      <protection/>
    </xf>
    <xf numFmtId="0" fontId="3" fillId="0" borderId="0" xfId="53">
      <alignment/>
      <protection/>
    </xf>
    <xf numFmtId="0" fontId="5" fillId="33" borderId="10" xfId="53" applyFont="1" applyFill="1" applyBorder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3" xfId="53" applyFont="1" applyFill="1" applyBorder="1" applyAlignment="1">
      <alignment horizontal="center"/>
      <protection/>
    </xf>
    <xf numFmtId="3" fontId="3" fillId="0" borderId="14" xfId="53" applyNumberFormat="1" applyBorder="1">
      <alignment/>
      <protection/>
    </xf>
    <xf numFmtId="3" fontId="3" fillId="0" borderId="15" xfId="53" applyNumberFormat="1" applyBorder="1">
      <alignment/>
      <protection/>
    </xf>
    <xf numFmtId="0" fontId="3" fillId="0" borderId="15" xfId="53" applyBorder="1">
      <alignment/>
      <protection/>
    </xf>
    <xf numFmtId="3" fontId="3" fillId="0" borderId="16" xfId="53" applyNumberFormat="1" applyBorder="1">
      <alignment/>
      <protection/>
    </xf>
    <xf numFmtId="3" fontId="3" fillId="0" borderId="17" xfId="53" applyNumberFormat="1" applyBorder="1">
      <alignment/>
      <protection/>
    </xf>
    <xf numFmtId="0" fontId="3" fillId="0" borderId="14" xfId="53" applyBorder="1">
      <alignment/>
      <protection/>
    </xf>
    <xf numFmtId="3" fontId="3" fillId="0" borderId="18" xfId="53" applyNumberFormat="1" applyBorder="1">
      <alignment/>
      <protection/>
    </xf>
    <xf numFmtId="3" fontId="3" fillId="0" borderId="19" xfId="53" applyNumberFormat="1" applyBorder="1">
      <alignment/>
      <protection/>
    </xf>
    <xf numFmtId="0" fontId="3" fillId="0" borderId="19" xfId="53" applyBorder="1">
      <alignment/>
      <protection/>
    </xf>
    <xf numFmtId="3" fontId="3" fillId="0" borderId="20" xfId="53" applyNumberFormat="1" applyBorder="1">
      <alignment/>
      <protection/>
    </xf>
    <xf numFmtId="3" fontId="3" fillId="0" borderId="10" xfId="53" applyNumberFormat="1" applyBorder="1">
      <alignment/>
      <protection/>
    </xf>
    <xf numFmtId="3" fontId="3" fillId="0" borderId="21" xfId="53" applyNumberFormat="1" applyBorder="1">
      <alignment/>
      <protection/>
    </xf>
    <xf numFmtId="0" fontId="5" fillId="33" borderId="22" xfId="53" applyFont="1" applyFill="1" applyBorder="1">
      <alignment/>
      <protection/>
    </xf>
    <xf numFmtId="3" fontId="5" fillId="0" borderId="10" xfId="53" applyNumberFormat="1" applyFont="1" applyBorder="1">
      <alignment/>
      <protection/>
    </xf>
    <xf numFmtId="3" fontId="5" fillId="0" borderId="22" xfId="53" applyNumberFormat="1" applyFont="1" applyBorder="1">
      <alignment/>
      <protection/>
    </xf>
    <xf numFmtId="0" fontId="3" fillId="0" borderId="0" xfId="54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3" fillId="0" borderId="0" xfId="53" applyNumberFormat="1" applyBorder="1">
      <alignment/>
      <protection/>
    </xf>
    <xf numFmtId="3" fontId="5" fillId="0" borderId="0" xfId="53" applyNumberFormat="1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3" fontId="3" fillId="0" borderId="14" xfId="53" applyNumberFormat="1" applyFont="1" applyBorder="1">
      <alignment/>
      <protection/>
    </xf>
    <xf numFmtId="0" fontId="5" fillId="33" borderId="27" xfId="53" applyFont="1" applyFill="1" applyBorder="1">
      <alignment/>
      <protection/>
    </xf>
    <xf numFmtId="3" fontId="3" fillId="0" borderId="15" xfId="53" applyNumberFormat="1" applyBorder="1" applyAlignment="1">
      <alignment vertical="center" wrapText="1"/>
      <protection/>
    </xf>
    <xf numFmtId="3" fontId="3" fillId="0" borderId="14" xfId="53" applyNumberFormat="1" applyBorder="1" applyAlignment="1">
      <alignment vertical="center" wrapText="1"/>
      <protection/>
    </xf>
    <xf numFmtId="3" fontId="3" fillId="0" borderId="19" xfId="53" applyNumberFormat="1" applyBorder="1" applyAlignment="1">
      <alignment vertical="center" wrapText="1"/>
      <protection/>
    </xf>
    <xf numFmtId="3" fontId="3" fillId="0" borderId="0" xfId="53" applyNumberFormat="1" applyFont="1" applyBorder="1">
      <alignment/>
      <protection/>
    </xf>
    <xf numFmtId="0" fontId="3" fillId="0" borderId="0" xfId="54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33" borderId="23" xfId="0" applyFill="1" applyBorder="1" applyAlignment="1">
      <alignment/>
    </xf>
    <xf numFmtId="3" fontId="9" fillId="0" borderId="0" xfId="53" applyNumberFormat="1" applyFont="1" applyFill="1" applyBorder="1">
      <alignment/>
      <protection/>
    </xf>
    <xf numFmtId="0" fontId="9" fillId="0" borderId="0" xfId="53" applyFont="1" applyFill="1" applyBorder="1" applyAlignment="1">
      <alignment horizontal="left" indent="1"/>
      <protection/>
    </xf>
    <xf numFmtId="0" fontId="8" fillId="33" borderId="31" xfId="53" applyFont="1" applyFill="1" applyBorder="1" applyAlignment="1">
      <alignment horizontal="center"/>
      <protection/>
    </xf>
    <xf numFmtId="180" fontId="8" fillId="0" borderId="31" xfId="56" applyNumberFormat="1" applyFont="1" applyBorder="1" applyAlignment="1">
      <alignment/>
    </xf>
    <xf numFmtId="0" fontId="8" fillId="33" borderId="32" xfId="53" applyFont="1" applyFill="1" applyBorder="1" applyAlignment="1">
      <alignment horizontal="center"/>
      <protection/>
    </xf>
    <xf numFmtId="3" fontId="8" fillId="0" borderId="32" xfId="53" applyNumberFormat="1" applyFont="1" applyBorder="1">
      <alignment/>
      <protection/>
    </xf>
    <xf numFmtId="0" fontId="8" fillId="33" borderId="33" xfId="53" applyFont="1" applyFill="1" applyBorder="1">
      <alignment/>
      <protection/>
    </xf>
    <xf numFmtId="0" fontId="8" fillId="33" borderId="33" xfId="53" applyFont="1" applyFill="1" applyBorder="1" applyAlignment="1">
      <alignment horizontal="center"/>
      <protection/>
    </xf>
    <xf numFmtId="180" fontId="9" fillId="0" borderId="34" xfId="56" applyNumberFormat="1" applyFont="1" applyBorder="1" applyAlignment="1">
      <alignment/>
    </xf>
    <xf numFmtId="180" fontId="9" fillId="0" borderId="35" xfId="56" applyNumberFormat="1" applyFont="1" applyBorder="1" applyAlignment="1">
      <alignment/>
    </xf>
    <xf numFmtId="180" fontId="9" fillId="0" borderId="36" xfId="56" applyNumberFormat="1" applyFont="1" applyBorder="1" applyAlignment="1">
      <alignment/>
    </xf>
    <xf numFmtId="3" fontId="9" fillId="0" borderId="37" xfId="53" applyNumberFormat="1" applyFont="1" applyBorder="1">
      <alignment/>
      <protection/>
    </xf>
    <xf numFmtId="3" fontId="9" fillId="0" borderId="38" xfId="53" applyNumberFormat="1" applyFont="1" applyBorder="1">
      <alignment/>
      <protection/>
    </xf>
    <xf numFmtId="3" fontId="9" fillId="0" borderId="39" xfId="53" applyNumberFormat="1" applyFont="1" applyBorder="1">
      <alignment/>
      <protection/>
    </xf>
    <xf numFmtId="0" fontId="9" fillId="0" borderId="40" xfId="53" applyFont="1" applyBorder="1" applyAlignment="1">
      <alignment horizontal="left" indent="1"/>
      <protection/>
    </xf>
    <xf numFmtId="0" fontId="9" fillId="0" borderId="41" xfId="53" applyFont="1" applyBorder="1" applyAlignment="1">
      <alignment horizontal="left" indent="1"/>
      <protection/>
    </xf>
    <xf numFmtId="0" fontId="9" fillId="0" borderId="42" xfId="53" applyFont="1" applyBorder="1" applyAlignment="1">
      <alignment horizontal="left" indent="1"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caOpor-31012008_CNB" xfId="53"/>
    <cellStyle name="Normal_LISTADO_DE_CNB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2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1"/>
          <c:w val="0.984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16681519"/>
        <c:axId val="15915944"/>
      </c:barChart>
      <c:catAx>
        <c:axId val="16681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15944"/>
        <c:crosses val="autoZero"/>
        <c:auto val="1"/>
        <c:lblOffset val="100"/>
        <c:tickLblSkip val="1"/>
        <c:noMultiLvlLbl val="0"/>
      </c:catAx>
      <c:valAx>
        <c:axId val="1591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37</xdr:row>
      <xdr:rowOff>57150</xdr:rowOff>
    </xdr:from>
    <xdr:to>
      <xdr:col>17</xdr:col>
      <xdr:colOff>2581275</xdr:colOff>
      <xdr:row>74</xdr:row>
      <xdr:rowOff>228600</xdr:rowOff>
    </xdr:to>
    <xdr:graphicFrame>
      <xdr:nvGraphicFramePr>
        <xdr:cNvPr id="1" name="Chart 2"/>
        <xdr:cNvGraphicFramePr/>
      </xdr:nvGraphicFramePr>
      <xdr:xfrm>
        <a:off x="6448425" y="6048375"/>
        <a:ext cx="10039350" cy="1004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3">
        <s v="BANCO DE BOGOTA"/>
        <s v="BANCO POPULAR S.A."/>
        <s v="BANCOLOMBIA S.A."/>
        <s v="CITIBANK"/>
        <s v="HSBC COLOMBIA S.A."/>
        <s v="BBVA COLOMBIA"/>
        <s v="OCCIDENTE"/>
        <s v="BANCO CAJA SOCIAL BCSC"/>
        <s v="BANCO AGRARIO DE COLOMBIA S.A."/>
        <s v="AV VILLAS"/>
        <s v="LEASING BOGOTA S.A C.F.C."/>
        <s v="BANISTMO COLOMBIA S.A."/>
        <s v="HSBC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Atlántico"/>
        <s v="Bogotá, D.C."/>
        <s v="Bolívar"/>
        <s v="Cundinamarca"/>
        <s v="Valle del Cauca"/>
        <s v="Antioquia"/>
        <s v="Boyacá"/>
        <s v="Meta"/>
        <s v="Norte de Santander"/>
        <s v="Santander"/>
        <s v="Arauca"/>
        <s v="Archipiélago de San Andrés, Providencia y Santa Catalina"/>
        <s v="Caldas"/>
        <s v="Caquetá"/>
        <s v="Cauca"/>
        <s v="Cesar"/>
        <s v="Córdoba"/>
        <s v="Chocó"/>
        <s v="Huila"/>
        <s v="La Guajira"/>
        <s v="Magdalena"/>
        <s v="Nariño"/>
        <s v="Quindío"/>
        <s v="Risaralda"/>
        <s v="Sucre"/>
        <s v="Tolima"/>
        <s v="Casanare"/>
        <s v="Putumayo"/>
        <s v="Amazonas"/>
        <s v="Guainía"/>
        <s v="Guaviare"/>
        <s v="MARIQUITA"/>
        <s v="EL TARRA"/>
        <s v="CIENAGA DE ORO"/>
        <s v="UTICA"/>
        <s v="SAN JOSE DE FRAGUA"/>
        <s v="PUERTO CAICEDO"/>
        <s v="CAMPOHERMOSO"/>
        <s v="LETICIA"/>
        <s v="MALAMBO"/>
        <s v="ALBAN"/>
        <s v="CURILLO"/>
        <s v="LA MESA"/>
        <s v="SABANA DE TORRES"/>
        <s v="VILLAVICENCIO"/>
        <s v="Narino"/>
        <s v="EL COLEGIO"/>
        <s v="SEGOVIA"/>
        <s v="PUERTO LLERAS"/>
        <s v="PUERTO COLOMBIA"/>
        <s v="S.ANTONIO TEQUENDAMA"/>
        <s v="ARACATACA"/>
        <s v="ANDALUCIA"/>
        <s v="EL CARMEN DE BOLIVAR"/>
        <s v="(UBATE) VILLA DE SANDIEGO DE UBATE"/>
        <s v="LA ESPERANZA"/>
        <s v="GUADALAJARA DE BUGA (BUGA)"/>
        <s v="SALENTO"/>
        <s v="CAQASGORDAS"/>
        <s v="ATACO"/>
        <s v="CHIRIGUANA"/>
        <s v="BOJACA"/>
        <s v="MONTELIBANO"/>
        <s v="NARIQO"/>
        <s v="OSPINA"/>
        <s v="Boyaca"/>
        <s v="SANTA HELENA DEL OPON"/>
        <s v="YOTOCO"/>
        <s v="RIVERA"/>
        <s v="SAN PELAYO"/>
        <s v="QUIBDO"/>
        <s v="COVEQAS"/>
        <s v="FLORENCIA"/>
        <s v="MURILLO"/>
        <s v="PUEBLO BELLO"/>
        <s v="ARBOLEDA"/>
        <s v="VILLA DE LEYVA"/>
        <s v="BUENAVENTURA"/>
        <s v="SANTIAGO"/>
        <s v="RETIRO"/>
        <s v="JAMUNDI"/>
        <s v="SAN JOSE DEL PALMAR"/>
        <s v="GUATEQUE"/>
        <s v="TARAZA"/>
        <s v="MAICAO"/>
        <s v="SANTA ROSA DE VITERB"/>
        <s v="SANTA ROSA DE CABAL"/>
        <s v="SANTA ROSA DE OSOS"/>
        <s v="NILO"/>
        <s v="Atlantico"/>
        <s v="BARRANCABERMEJA"/>
        <s v="SAN PEDRO"/>
        <s v="IPIALES"/>
        <s v="LA VICTORIA"/>
        <s v="Choco"/>
        <s v="ITUANGO"/>
        <s v="SAMPUES"/>
        <s v="TIBASOSA"/>
        <s v="SOPO"/>
        <s v="VIJES"/>
        <s v="CASTILLA LA NUEVA"/>
        <s v="PALERMO"/>
        <s v="ENTRERRIOS"/>
        <s v="ESPINAL"/>
        <s v="SAN ANDRES SOTAVENTO"/>
        <s v="VICTORIA"/>
        <s v="GUATAPE"/>
        <s v="DUITAMA"/>
        <s v="EL RETORNO"/>
        <s v="PACHO"/>
        <s v="RIOHACHA"/>
        <s v="LLORO"/>
        <s v="SAN JUAN DE URABA"/>
        <s v="FOSCA"/>
        <s v="CAPITANEJO"/>
        <s v="COPACABANA"/>
        <s v="BELLO"/>
        <s v="COMBITA"/>
        <s v="ANAPOIMA"/>
        <s v="SANTANDER DE QUILICH"/>
        <s v="BUENAVISTA"/>
        <s v="MOTAVITA"/>
        <s v="CAPARRAPI"/>
        <s v="ZIPAQUIRA"/>
        <s v="SEVILLA"/>
        <s v="FUNDACION"/>
        <s v="CANDELARIA"/>
        <s v="NEMOCON"/>
        <s v="PLANETA RICA"/>
        <s v="ZONA BANANERA"/>
        <s v="MISTRATO"/>
        <s v="TADO"/>
        <s v="PATIA(EL BORDO)"/>
        <s v="COGUA"/>
        <s v="PAIPA"/>
        <s v="OCAMONTE"/>
        <s v="HONDA"/>
        <s v="TURBANA"/>
        <s v="SUTAMARCHAN"/>
        <s v="SOLITA"/>
        <s v="OCAQA"/>
        <s v="SAN BERNARDO"/>
        <s v="AIPE"/>
        <s v="ZAPATOCA"/>
        <s v="COLON"/>
        <s v="CARMEN DE VIBORAL"/>
        <s v="TABIO"/>
        <s v="SANTA BARBARA"/>
        <s v="FUENTE DE ORO"/>
        <s v="CAQUEZA"/>
        <s v="BELALCAZAR"/>
        <s v="PURIFICACION"/>
        <s v="TANGUA"/>
        <s v="EL PASO"/>
        <s v="REMEDIOS"/>
        <s v="TAMESIS"/>
        <s v="NEIRA"/>
        <s v="LA ESTRELLA"/>
        <s v="SAN FRANCISCO"/>
        <s v="ITAGUI"/>
        <s v="COROMORO"/>
        <s v="PLATO"/>
        <s v="GARAGOA"/>
        <s v="YARUMAL"/>
        <s v="AMAGA"/>
        <s v="TENJO"/>
        <s v="NUEVA GRANADA"/>
        <s v="SAN AGUSTIN"/>
        <s v="PUERTO BOYACA"/>
        <s v="SAN CARLOS"/>
        <s v="CERRITO"/>
        <s v="SAMACA"/>
        <s v="ARCABUCO"/>
        <s v="BURITICA"/>
        <s v="CIRCASIA"/>
        <s v="GUALMATAN"/>
        <s v="TAURAMENA"/>
        <s v="MALAGA"/>
        <s v="EL BAGRE"/>
        <s v="JARDIN"/>
        <s v="VELEZ"/>
        <s v="NOCAIMA"/>
        <s v="CHAPARRAL"/>
        <s v="LA CEJA"/>
        <s v="Caqueta"/>
        <s v="SAN LUIS DE GACENO"/>
        <s v="SAN VICENTE DEL CAGU"/>
        <s v="QUINCHIA"/>
        <s v="PIENDAMO"/>
        <s v="RIONEGRO"/>
        <s v="FACATATIVA"/>
        <s v="SOATA"/>
        <s v="CAUCASIA"/>
        <s v="SIBUNDOY"/>
        <s v="SAN VICENTE DE CHUCURI"/>
        <s v="SAHAGUN"/>
        <s v="EL ROSAL"/>
        <s v="MONIQUIRA"/>
        <s v="MADRID"/>
        <s v="SABANALARGA"/>
        <s v="TELLO"/>
        <s v="TULUA"/>
        <s v="CARTAGENA DEL CHAIRA"/>
        <s v="SALDAQA"/>
        <s v="GRANADA"/>
        <s v="EL BANCO"/>
        <s v="EL CERRITO"/>
        <s v="TOCAIMA"/>
        <s v="FUSAGASUGA"/>
        <s v="VILLAPINZON"/>
        <s v="USIACURI"/>
        <s v="ISNOS"/>
        <s v="GIRARDOTA"/>
        <s v="GIRARDOT"/>
        <s v="CHACHAG\M"/>
        <s v="SAN ANTERO"/>
        <s v="PEQOL"/>
        <s v="CISNEROS"/>
        <s v="SAN GIL"/>
        <s v="TAUSA"/>
        <s v="SINCE"/>
        <s v="SANTANA"/>
        <s v="SANTUARIO"/>
        <s v="AQUITANIA"/>
        <s v="NEIVA"/>
        <s v="TRINIDAD"/>
        <s v="FUNZA"/>
        <s v="APULO"/>
        <s v="JUAN DE ACOSTA"/>
        <s v="CAJICA"/>
        <s v="SASAIMA"/>
        <s v="AMALFI"/>
        <s v="CALI"/>
        <s v="SUBACHOQUE"/>
        <s v="YAGUARA"/>
        <s v="MUTATA"/>
        <s v="EL TAMBO"/>
        <s v="NUQUI"/>
        <s v="PACORA"/>
        <s v="UNE"/>
        <s v="ARBELAEZ"/>
        <s v="LA VEGA"/>
        <s v="LORICA"/>
        <s v="LA CALERA"/>
        <s v="EL GUAMO"/>
        <s v="FOMEQUE"/>
        <s v="VERGARA"/>
        <s v="LA LLANADA"/>
        <s v="PEREIRA"/>
        <s v="SUPIA"/>
        <s v="SAMANIEGO"/>
        <s v="CUMARAL"/>
        <s v="AGUACHICA"/>
        <s v="CAMPOALEGRE"/>
        <s v="SIBATE"/>
        <s v="ABREGO"/>
        <s v="CHOACHI"/>
        <s v="GUATAVITA"/>
        <s v="CALAMAR"/>
        <s v="BETULIA"/>
        <s v="FRESNO"/>
        <s v="PUERTO TEJADA"/>
        <s v="HATILLO DE LOBA"/>
        <s v="CUMBAL"/>
        <s v="CAREPA"/>
        <s v="LA APARTADA"/>
        <s v="YUMBO"/>
        <s v="DABEIBA"/>
        <s v="GUACHETA"/>
        <s v="LA UNION"/>
        <s v="TIQUISIO"/>
        <s v="CALARCA"/>
        <s v="CERETE"/>
        <s v="PALOCABILDO"/>
        <s v="VILLAMARIA"/>
        <s v="CORDOBA"/>
        <s v="DOS QUEBRADAS"/>
        <s v="CHIGORODO"/>
        <s v="SESQUILE"/>
        <s v="MARSELLA"/>
        <s v="PUEBLO NUEVO"/>
        <s v="VILLAHERMOSA"/>
        <s v="SABANAGRANDE"/>
        <s v="PAMPLONA"/>
        <s v="ANSERMANUEVO"/>
        <s v="PRADERA"/>
        <s v="SILVANIA"/>
        <s v="VIGIA DEL FUERTE"/>
        <s v="SANTA ROSA"/>
        <s v="EL ZULIA"/>
        <s v="COROZAL"/>
        <s v="SOPETRAN"/>
        <s v="LA PLATA"/>
        <s v="VALLEDUPAR"/>
        <s v="FILANDIA"/>
        <s v="BUCARAMANGA"/>
        <s v="CALIMA"/>
        <s v="GARZON"/>
        <s v="ARMERO"/>
        <s v="LA TEBAIDA"/>
        <s v="IMUES"/>
        <s v="PALESTINA"/>
        <s v="EL DOVIO"/>
        <s v="SANTA MARTA"/>
        <s v="MARINILLA"/>
        <s v="SAN ALBERTO"/>
        <s v="LIBORINA"/>
        <s v="ARIGUANI"/>
        <s v="PENSILVANIA"/>
        <s v="SANTIAGO DE TOLU (TOLU)"/>
        <s v="MONTENEGRO"/>
        <s v="CIENAGA"/>
        <s v="YALI"/>
        <s v="Guainia"/>
        <s v="PASTO"/>
        <s v="MALLAMA"/>
        <s v="TENERIFE"/>
        <s v="MONTECRISTO"/>
        <s v="San Andres,Prov y Santa Catalina"/>
        <s v="VALDIVIA"/>
        <s v="TUMACO"/>
        <s v="TOCANCIPA"/>
        <s v="CHINU"/>
        <s v="BELMIRA"/>
        <s v="URIBIA"/>
        <s v="VENTAQUEMADA"/>
        <s v="COTA"/>
        <s v="MUZO"/>
        <s v="VILLANUEVA"/>
        <s v="CONVENCION"/>
        <s v="CACHIPAY"/>
        <s v="VILLETA"/>
        <s v="FLORIDA"/>
        <s v="SAN MARTIN DE LOBA"/>
        <s v="VALPARAISO"/>
        <s v="GUADUAS"/>
        <s v="INIRIDA"/>
        <s v="GUACARI"/>
        <s v="CACERES"/>
        <s v="FRONTINO"/>
        <s v="DON MATIAS"/>
        <s v="ARGELIA"/>
        <s v="ARANZAZU"/>
        <s v="GONZALEZ"/>
        <s v="QUEBRADANEGRA"/>
        <s v="LA FLORIDA"/>
        <s v="LA GLORIA"/>
        <s v="GUASCA"/>
        <s v="BARRANQUILLA"/>
        <s v="ENCINO"/>
        <s v="POLONUEVO"/>
        <s v="ARBOLEDAS"/>
        <s v="PARATEBUENO"/>
        <s v="CANTAGALLO"/>
        <s v="TORO"/>
        <s v="ARMENIA"/>
        <s v="MARQUETALIA"/>
        <s v="VILLA DEL ROSARIO"/>
        <s v="SAN ANDRES"/>
        <s v="GUAMO"/>
        <s v="GUAPI"/>
        <s v="POPAYAN"/>
        <s v="URRAO"/>
        <s v="SABANETA"/>
        <s v="Quindio"/>
        <s v="SUAITA"/>
        <s v="LANDAZURI"/>
        <s v="TUTA"/>
        <s v="NECOCLI"/>
        <s v="VALLE DE SAN JOSE"/>
        <s v="PUERTO SANTANDER"/>
        <s v="PALMIRA"/>
        <s v="SAN MIGUEL"/>
        <s v="CAJAMARCA"/>
        <s v="MOSQUERA"/>
        <s v="CHINACOTA"/>
        <s v="PALMITO"/>
        <s v="ANSERMA"/>
        <s v="ANDES"/>
        <s v="LA DORADA"/>
        <s v="RESTREPO"/>
        <s v="LIBANO"/>
        <s v="MELGAR"/>
        <s v="ANGOSTURA"/>
        <s v="ALGECIRAS"/>
        <s v="CALOTO"/>
        <s v="SANTA MARIA"/>
        <s v="PUENTE NACIONAL"/>
        <s v="TIBACUY"/>
        <s v="GUAITARILLA"/>
        <s v="GINEBRA"/>
        <s v="SUESCA"/>
        <s v="TIMBIO"/>
        <s v="APARTADO"/>
        <s v="GUARNE"/>
        <s v="SAN PEDRO DE URABA"/>
        <s v="CARTAGENA"/>
        <s v="COTORRA"/>
        <s v="PUERTO BERRIO"/>
        <s v="PUERTO LIBERTADOR"/>
        <s v="TENA"/>
        <s v="VITERBO"/>
        <s v="MIRAFLORES"/>
        <s v="BOGOTA"/>
        <s v="CHIPATA"/>
        <s v="FREDONIA"/>
        <s v="BUGALAGRANDE"/>
        <s v="FUQUENE"/>
        <s v="SALGAR"/>
        <s v="BOLIVAR"/>
        <s v="GIGANTE"/>
        <s v="SAN PABLO"/>
        <s v="GIRON"/>
        <s v="PUERTO CONCORDIA"/>
        <s v="AGUADAS"/>
        <s v="SAN ANDRIS"/>
        <s v="PUERTO WILCHES"/>
        <s v="PIEDECUESTA"/>
        <s v="PUERTO NARE(LAMAGDALENA"/>
        <s v="CHOCONTA"/>
        <s v="GUEPSA"/>
        <s v="CHINCHINA"/>
        <s v="VERSALLES"/>
        <s v="SARAVENA"/>
        <s v="PASCA"/>
        <s v="APIA"/>
        <s v="TUQUERRES"/>
        <s v="SAN MARTIN"/>
        <s v="ABEJORRAL"/>
        <s v="BARANOA"/>
        <s v="JERICO"/>
        <s v="NATAGAIMA"/>
        <s v="CARTAGO"/>
        <s v="ENVIGADO"/>
        <s v="ZIPACON"/>
        <s v="QUIMBAYA"/>
        <s v="PAZ DE RIO"/>
        <s v="SOACHA"/>
        <s v="TERUEL"/>
        <s v="BARBOSA"/>
        <s v="TURBACO"/>
        <s v="GUAMAL"/>
        <s v="LENGUAZAQUE"/>
        <s v="SAN MARCOS"/>
        <s v="SAN JOSE DE RISARALDA"/>
        <s v="SIMIJACA"/>
        <s v="IBAGUE"/>
        <s v="ANOLAIMA"/>
        <s v="SONSON"/>
        <s v="CHIA"/>
        <s v="ITSMINA"/>
        <s v="ICONONZO"/>
        <s v="CHIQUINQUIRA"/>
        <s v="LEBRIJA"/>
        <s v="YACOPI"/>
        <s v="CARMEN DE CARUPA"/>
        <s v="MAGANGUE"/>
        <s v="FLORIDABLANCA"/>
        <s v="CHIQUIZA"/>
        <s v="PITAL"/>
        <s v="OTANCHE"/>
        <s v="GACHETA"/>
        <s v="RIO DE ORO"/>
        <s v="SOCORRO"/>
        <s v="TIBANA"/>
        <s v="RICAURTE"/>
        <s v="CHARALA"/>
        <s v="TAME"/>
        <s v="SAN JUAN DE RIO SECO"/>
        <s v="TIMANA"/>
        <s v="MANIZALES"/>
        <s v="GACHANCIPA"/>
        <s v="Bolmvar"/>
        <s v="TRUJILLO"/>
        <s v="LA PINTADA"/>
        <s v="ARJONA"/>
        <s v="DIBULLA"/>
        <s v="FLANDES"/>
        <s v="SOGAMOSO"/>
        <s v="SOCHA"/>
        <s v="GUADALUPE"/>
        <s v="YOPAL"/>
        <s v="ACACIAS"/>
        <s v="MONTERIA"/>
        <s v="TITIRIBI"/>
        <s v="PAZ DE ARIPORO"/>
        <s v="BRICEQO"/>
        <s v="AYAPEL"/>
        <s v="MACHETA"/>
        <s v="MONTERREY"/>
        <s v="PUERTO SALGAR"/>
        <s v="AGUA DE DIOS"/>
        <s v="ACEVEDO"/>
        <s v="SAN JUAN DE BETULIA"/>
        <s v="TURBO"/>
        <s v="BELEN"/>
        <s v="ARBOLETES"/>
        <s v="CUCUTA"/>
        <s v="CUCUNUBA"/>
        <s v="AGUAZUL"/>
        <s v="PUERTO TRIUNFO"/>
        <s v="CONCORDIA"/>
        <s v="VENECIA"/>
        <s v="MEDELLIN"/>
        <s v="SANTAFE DE ANTIOQUIA"/>
        <s v="LERIDA"/>
        <s v="PITALITO"/>
        <s v="SITIONUEVO"/>
        <s v="RAMIRIQUI"/>
        <s v="CONCEPCION"/>
        <s v="BARAYA"/>
        <s v="TUNJA"/>
        <s v="RAQUIRA"/>
        <s v="PUERTO LOPEZ"/>
        <s v="SAN JOSE DEL GUAVIAR"/>
        <s v="TIERRALTA"/>
        <s v="SOLEDAD"/>
        <s v="FUNES"/>
        <s v="EL PLAYON"/>
        <s v="CIMITARRA"/>
        <s v="LA VIRGINIA"/>
        <s v="SAN JERONIMO"/>
        <s v="MANAURE"/>
        <s v="BOSCONIA"/>
        <s v="ZARZAL"/>
        <s v="SAN ROQUE"/>
        <s v="YOLOMBO"/>
        <s v="SINCELEJO"/>
      </sharedItems>
    </cacheField>
    <cacheField name="Municipio">
      <sharedItems containsMixedTypes="0"/>
    </cacheField>
    <cacheField name="Entidad">
      <sharedItems containsMixedTypes="0" count="13">
        <s v="BANCO DE BOGOTA"/>
        <s v="BANCO POPULAR S.A."/>
        <s v="BANCOLOMBIA S.A."/>
        <s v="CITIBANK"/>
        <s v="HSBC COLOMBIA S.A."/>
        <s v="BBVA COLOMBIA"/>
        <s v="OCCIDENTE"/>
        <s v="BANCO CAJA SOCIAL BCSC"/>
        <s v="BANCO AGRARIO DE COLOMBIA S.A."/>
        <s v="AV VILLAS"/>
        <s v="LEASING BOGOTA S.A C.F.C."/>
        <s v="BANISTMO COLOMBIA S.A."/>
        <s v="HSBC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Atlántico"/>
        <s v="Bogotá, D.C."/>
        <s v="Bolívar"/>
        <s v="Cundinamarca"/>
        <s v="Valle del Cauca"/>
        <s v="Antioquia"/>
        <s v="Boyacá"/>
        <s v="Meta"/>
        <s v="Norte de Santander"/>
        <s v="Santander"/>
        <s v="Arauca"/>
        <s v="Archipiélago de San Andrés, Providencia y Santa Catalina"/>
        <s v="Caldas"/>
        <s v="Caquetá"/>
        <s v="Cauca"/>
        <s v="Cesar"/>
        <s v="Córdoba"/>
        <s v="Chocó"/>
        <s v="Huila"/>
        <s v="La Guajira"/>
        <s v="Magdalena"/>
        <s v="Nariño"/>
        <s v="Quindío"/>
        <s v="Risaralda"/>
        <s v="Sucre"/>
        <s v="Tolima"/>
        <s v="Casanare"/>
        <s v="Putumayo"/>
        <s v="Amazonas"/>
        <s v="Guainía"/>
        <s v="Guaviare"/>
      </sharedItems>
    </cacheField>
    <cacheField name="Municipio">
      <sharedItems containsMixedTypes="0"/>
    </cacheField>
    <cacheField name="Entidad">
      <sharedItems containsMixedTypes="0"/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x="3"/>
        <item x="2"/>
        <item x="8"/>
        <item x="9"/>
        <item x="1"/>
        <item m="1" x="12"/>
        <item x="5"/>
        <item x="0"/>
        <item x="7"/>
        <item x="6"/>
        <item m="1" x="11"/>
        <item m="1" x="10"/>
        <item x="4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2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28"/>
        <item x="5"/>
        <item x="10"/>
        <item x="11"/>
        <item x="0"/>
        <item x="1"/>
        <item x="2"/>
        <item x="6"/>
        <item x="12"/>
        <item x="13"/>
        <item x="26"/>
        <item x="14"/>
        <item x="15"/>
        <item x="17"/>
        <item x="16"/>
        <item x="3"/>
        <item x="29"/>
        <item x="30"/>
        <item x="18"/>
        <item x="19"/>
        <item x="20"/>
        <item x="7"/>
        <item x="21"/>
        <item x="8"/>
        <item x="27"/>
        <item x="22"/>
        <item x="23"/>
        <item x="9"/>
        <item x="24"/>
        <item x="25"/>
        <item x="4"/>
        <item m="1" x="89"/>
        <item m="1" x="403"/>
        <item m="1" x="472"/>
        <item m="1" x="65"/>
        <item m="1" x="184"/>
        <item m="1" x="94"/>
        <item m="1" x="275"/>
        <item m="1" x="313"/>
        <item m="1" x="45"/>
        <item m="1" x="364"/>
        <item m="1" x="318"/>
        <item m="1" x="503"/>
        <item m="1" x="348"/>
        <item m="1" x="396"/>
        <item m="1" x="511"/>
        <item m="1" x="470"/>
        <item m="1" x="72"/>
        <item m="1" x="361"/>
        <item m="1" x="293"/>
        <item m="1" x="483"/>
        <item m="1" x="491"/>
        <item m="1" x="70"/>
        <item m="1" x="224"/>
        <item m="1" x="110"/>
        <item m="1" x="303"/>
        <item m="1" x="44"/>
        <item m="1" x="314"/>
        <item m="1" x="497"/>
        <item m="1" x="355"/>
        <item m="1" x="248"/>
        <item m="1" x="295"/>
        <item m="1" x="527"/>
        <item m="1" x="446"/>
        <item m="1" x="232"/>
        <item m="1" x="481"/>
        <item m="1" x="415"/>
        <item m="1" x="38"/>
        <item m="1" x="336"/>
        <item m="1" x="514"/>
        <item m="1" x="428"/>
        <item m="1" x="255"/>
        <item m="1" x="492"/>
        <item m="1" x="482"/>
        <item m="1" x="499"/>
        <item m="1" x="252"/>
        <item m="1" x="414"/>
        <item m="1" x="258"/>
        <item m="1" x="142"/>
        <item m="1" x="40"/>
        <item m="1" x="384"/>
        <item m="1" x="108"/>
        <item m="1" x="164"/>
        <item m="1" x="231"/>
        <item m="1" x="378"/>
        <item m="1" x="118"/>
        <item m="1" x="52"/>
        <item m="1" x="383"/>
        <item m="1" x="447"/>
        <item m="1" x="284"/>
        <item m="1" x="504"/>
        <item m="1" x="377"/>
        <item m="1" x="393"/>
        <item m="1" x="425"/>
        <item m="1" x="223"/>
        <item m="1" x="342"/>
        <item m="1" x="496"/>
        <item m="1" x="172"/>
        <item m="1" x="75"/>
        <item m="1" x="351"/>
        <item m="1" x="475"/>
        <item m="1" x="240"/>
        <item m="1" x="51"/>
        <item m="1" x="341"/>
        <item m="1" x="298"/>
        <item m="1" x="307"/>
        <item m="1" x="523"/>
        <item m="1" x="59"/>
        <item m="1" x="487"/>
        <item m="1" x="439"/>
        <item m="1" x="429"/>
        <item m="1" x="510"/>
        <item m="1" x="120"/>
        <item m="1" x="90"/>
        <item m="1" x="323"/>
        <item m="1" x="495"/>
        <item m="1" x="116"/>
        <item m="1" x="150"/>
        <item m="1" x="476"/>
        <item m="1" x="259"/>
        <item m="1" x="61"/>
        <item m="1" x="409"/>
        <item m="1" x="486"/>
        <item m="1" x="77"/>
        <item m="1" x="56"/>
        <item m="1" x="173"/>
        <item m="1" x="406"/>
        <item m="1" x="338"/>
        <item m="1" x="330"/>
        <item m="1" x="373"/>
        <item m="1" x="229"/>
        <item m="1" x="296"/>
        <item m="1" x="271"/>
        <item m="1" x="126"/>
        <item m="1" x="253"/>
        <item m="1" x="37"/>
        <item m="1" x="58"/>
        <item m="1" x="385"/>
        <item m="1" x="264"/>
        <item m="1" x="114"/>
        <item m="1" x="432"/>
        <item m="1" x="145"/>
        <item m="1" x="122"/>
        <item m="1" x="202"/>
        <item m="1" x="100"/>
        <item m="1" x="149"/>
        <item m="1" x="192"/>
        <item m="1" x="455"/>
        <item m="1" x="353"/>
        <item m="1" x="272"/>
        <item m="1" x="170"/>
        <item m="1" x="489"/>
        <item m="1" x="466"/>
        <item m="1" x="182"/>
        <item m="1" x="276"/>
        <item m="1" x="277"/>
        <item m="1" x="375"/>
        <item m="1" x="421"/>
        <item m="1" x="449"/>
        <item m="1" x="452"/>
        <item m="1" x="60"/>
        <item m="1" x="404"/>
        <item m="1" x="256"/>
        <item m="1" x="322"/>
        <item m="1" x="419"/>
        <item m="1" x="33"/>
        <item m="1" x="311"/>
        <item m="1" x="217"/>
        <item m="1" x="174"/>
        <item m="1" x="519"/>
        <item m="1" x="133"/>
        <item m="1" x="117"/>
        <item m="1" x="41"/>
        <item m="1" x="501"/>
        <item m="1" x="329"/>
        <item m="1" x="509"/>
        <item m="1" x="115"/>
        <item m="1" x="326"/>
        <item m="1" x="290"/>
        <item m="1" x="160"/>
        <item m="1" x="144"/>
        <item m="1" x="71"/>
        <item m="1" x="498"/>
        <item m="1" x="251"/>
        <item m="1" x="263"/>
        <item m="1" x="458"/>
        <item m="1" x="267"/>
        <item m="1" x="340"/>
        <item m="1" x="107"/>
        <item m="1" x="214"/>
        <item m="1" x="53"/>
        <item m="1" x="46"/>
        <item m="1" x="205"/>
        <item m="1" x="244"/>
        <item m="1" x="206"/>
        <item m="1" x="178"/>
        <item m="1" x="153"/>
        <item m="1" x="32"/>
        <item m="1" x="302"/>
        <item m="1" x="485"/>
        <item m="1" x="518"/>
        <item m="1" x="196"/>
        <item m="1" x="236"/>
        <item m="1" x="289"/>
        <item m="1" x="102"/>
        <item m="1" x="349"/>
        <item m="1" x="433"/>
        <item m="1" x="103"/>
        <item m="1" x="190"/>
        <item m="1" x="294"/>
        <item m="1" x="477"/>
        <item m="1" x="332"/>
        <item m="1" x="457"/>
        <item m="1" x="245"/>
        <item m="1" x="113"/>
        <item m="1" x="405"/>
        <item m="1" x="260"/>
        <item m="1" x="339"/>
        <item m="1" x="226"/>
        <item m="1" x="148"/>
        <item m="1" x="517"/>
        <item m="1" x="407"/>
        <item m="1" x="125"/>
        <item m="1" x="208"/>
        <item m="1" x="471"/>
        <item m="1" x="461"/>
        <item m="1" x="297"/>
        <item m="1" x="162"/>
        <item m="1" x="262"/>
        <item m="1" x="397"/>
        <item m="1" x="410"/>
        <item m="1" x="390"/>
        <item m="1" x="213"/>
        <item m="1" x="412"/>
        <item m="1" x="212"/>
        <item m="1" x="343"/>
        <item m="1" x="204"/>
        <item m="1" x="268"/>
        <item m="1" x="394"/>
        <item m="1" x="360"/>
        <item m="1" x="441"/>
        <item m="1" x="337"/>
        <item m="1" x="480"/>
        <item m="1" x="359"/>
        <item m="1" x="335"/>
        <item m="1" x="389"/>
        <item m="1" x="106"/>
        <item m="1" x="82"/>
        <item m="1" x="347"/>
        <item m="1" x="175"/>
        <item m="1" x="257"/>
        <item m="1" x="420"/>
        <item m="1" x="136"/>
        <item m="1" x="265"/>
        <item m="1" x="451"/>
        <item m="1" x="300"/>
        <item m="1" x="92"/>
        <item m="1" x="211"/>
        <item m="1" x="159"/>
        <item m="1" x="95"/>
        <item m="1" x="450"/>
        <item m="1" x="179"/>
        <item m="1" x="80"/>
        <item m="1" x="430"/>
        <item m="1" x="228"/>
        <item m="1" x="183"/>
        <item m="1" x="243"/>
        <item m="1" x="157"/>
        <item m="1" x="379"/>
        <item m="1" x="345"/>
        <item m="1" x="346"/>
        <item m="1" x="247"/>
        <item m="1" x="55"/>
        <item m="1" x="366"/>
        <item m="1" x="42"/>
        <item m="1" x="474"/>
        <item m="1" x="292"/>
        <item m="1" x="520"/>
        <item m="1" x="269"/>
        <item m="1" x="299"/>
        <item m="1" x="241"/>
        <item m="1" x="93"/>
        <item m="1" x="453"/>
        <item m="1" x="76"/>
        <item m="1" x="442"/>
        <item m="1" x="505"/>
        <item m="1" x="176"/>
        <item m="1" x="306"/>
        <item m="1" x="381"/>
        <item m="1" x="111"/>
        <item m="1" x="242"/>
        <item m="1" x="488"/>
        <item m="1" x="456"/>
        <item m="1" x="198"/>
        <item m="1" x="84"/>
        <item m="1" x="225"/>
        <item m="1" x="177"/>
        <item m="1" x="39"/>
        <item m="1" x="315"/>
        <item m="1" x="304"/>
        <item m="1" x="279"/>
        <item m="1" x="328"/>
        <item m="1" x="31"/>
        <item m="1" x="356"/>
        <item m="1" x="382"/>
        <item m="1" x="413"/>
        <item m="1" x="402"/>
        <item m="1" x="130"/>
        <item m="1" x="317"/>
        <item m="1" x="166"/>
        <item m="1" x="73"/>
        <item m="1" x="62"/>
        <item m="1" x="197"/>
        <item m="1" x="310"/>
        <item m="1" x="374"/>
        <item m="1" x="121"/>
        <item m="1" x="235"/>
        <item m="1" x="327"/>
        <item m="1" x="63"/>
        <item m="1" x="431"/>
        <item m="1" x="156"/>
        <item m="1" x="127"/>
        <item m="1" x="88"/>
        <item m="1" x="368"/>
        <item m="1" x="181"/>
        <item m="1" x="237"/>
        <item m="1" x="140"/>
        <item m="1" x="135"/>
        <item m="1" x="64"/>
        <item m="1" x="460"/>
        <item m="1" x="238"/>
        <item m="1" x="109"/>
        <item m="1" x="134"/>
        <item m="1" x="283"/>
        <item m="1" x="273"/>
        <item m="1" x="371"/>
        <item m="1" x="376"/>
        <item m="1" x="301"/>
        <item m="1" x="101"/>
        <item m="1" x="352"/>
        <item m="1" x="132"/>
        <item m="1" x="424"/>
        <item m="1" x="436"/>
        <item m="1" x="216"/>
        <item m="1" x="308"/>
        <item m="1" x="417"/>
        <item m="1" x="188"/>
        <item m="1" x="459"/>
        <item m="1" x="506"/>
        <item m="1" x="370"/>
        <item m="1" x="128"/>
        <item m="1" x="161"/>
        <item m="1" x="350"/>
        <item m="1" x="522"/>
        <item m="1" x="285"/>
        <item m="1" x="36"/>
        <item m="1" x="74"/>
        <item m="1" x="280"/>
        <item m="1" x="168"/>
        <item m="1" x="490"/>
        <item m="1" x="387"/>
        <item m="1" x="49"/>
        <item m="1" x="261"/>
        <item m="1" x="513"/>
        <item m="1" x="416"/>
        <item m="1" x="48"/>
        <item m="1" x="398"/>
        <item m="1" x="399"/>
        <item m="1" x="418"/>
        <item m="1" x="151"/>
        <item m="1" x="500"/>
        <item m="1" x="344"/>
        <item m="1" x="435"/>
        <item m="1" x="187"/>
        <item m="1" x="508"/>
        <item m="1" x="227"/>
        <item m="1" x="512"/>
        <item m="1" x="154"/>
        <item m="1" x="380"/>
        <item m="1" x="79"/>
        <item m="1" x="35"/>
        <item m="1" x="465"/>
        <item m="1" x="462"/>
        <item m="1" x="189"/>
        <item m="1" x="68"/>
        <item m="1" x="363"/>
        <item m="1" x="282"/>
        <item m="1" x="199"/>
        <item m="1" x="408"/>
        <item m="1" x="50"/>
        <item m="1" x="171"/>
        <item m="1" x="169"/>
        <item m="1" x="141"/>
        <item m="1" x="158"/>
        <item m="1" x="43"/>
        <item m="1" x="521"/>
        <item m="1" x="112"/>
        <item m="1" x="195"/>
        <item m="1" x="81"/>
        <item m="1" x="468"/>
        <item m="1" x="91"/>
        <item m="1" x="395"/>
        <item m="1" x="333"/>
        <item m="1" x="185"/>
        <item m="1" x="167"/>
        <item m="1" x="358"/>
        <item m="1" x="525"/>
        <item m="1" x="411"/>
        <item m="1" x="104"/>
        <item m="1" x="96"/>
        <item m="1" x="203"/>
        <item m="1" x="215"/>
        <item m="1" x="386"/>
        <item m="1" x="250"/>
        <item m="1" x="147"/>
        <item m="1" x="218"/>
        <item m="1" x="86"/>
        <item m="1" x="288"/>
        <item m="1" x="87"/>
        <item m="1" x="221"/>
        <item m="1" x="69"/>
        <item m="1" x="222"/>
        <item m="1" x="427"/>
        <item m="1" x="194"/>
        <item m="1" x="57"/>
        <item m="1" x="85"/>
        <item m="1" x="119"/>
        <item m="1" x="493"/>
        <item m="1" x="443"/>
        <item m="1" x="305"/>
        <item m="1" x="230"/>
        <item m="1" x="66"/>
        <item m="1" x="47"/>
        <item m="1" x="278"/>
        <item m="1" x="124"/>
        <item m="1" x="423"/>
        <item m="1" x="254"/>
        <item m="1" x="220"/>
        <item m="1" x="286"/>
        <item m="1" x="445"/>
        <item m="1" x="507"/>
        <item m="1" x="193"/>
        <item m="1" x="191"/>
        <item m="1" x="186"/>
        <item m="1" x="437"/>
        <item m="1" x="463"/>
        <item m="1" x="448"/>
        <item m="1" x="479"/>
        <item m="1" x="372"/>
        <item m="1" x="516"/>
        <item m="1" x="98"/>
        <item m="1" x="478"/>
        <item m="1" x="78"/>
        <item m="1" x="291"/>
        <item m="1" x="233"/>
        <item m="1" x="365"/>
        <item m="1" x="391"/>
        <item m="1" x="138"/>
        <item m="1" x="249"/>
        <item m="1" x="139"/>
        <item m="1" x="146"/>
        <item m="1" x="131"/>
        <item m="1" x="152"/>
        <item m="1" x="155"/>
        <item m="1" x="83"/>
        <item m="1" x="219"/>
        <item m="1" x="467"/>
        <item m="1" x="400"/>
        <item m="1" x="316"/>
        <item m="1" x="165"/>
        <item m="1" x="200"/>
        <item m="1" x="438"/>
        <item m="1" x="464"/>
        <item m="1" x="388"/>
        <item m="1" x="97"/>
        <item m="1" x="392"/>
        <item m="1" x="515"/>
        <item m="1" x="469"/>
        <item m="1" x="484"/>
        <item m="1" x="270"/>
        <item m="1" x="207"/>
        <item m="1" x="321"/>
        <item m="1" x="309"/>
        <item m="1" x="354"/>
        <item m="1" x="473"/>
        <item m="1" x="201"/>
        <item m="1" x="320"/>
        <item m="1" x="440"/>
        <item m="1" x="494"/>
        <item m="1" x="367"/>
        <item m="1" x="137"/>
        <item m="1" x="426"/>
        <item m="1" x="54"/>
        <item m="1" x="239"/>
        <item m="1" x="362"/>
        <item m="1" x="324"/>
        <item m="1" x="210"/>
        <item m="1" x="34"/>
        <item m="1" x="319"/>
        <item m="1" x="369"/>
        <item m="1" x="334"/>
        <item m="1" x="502"/>
        <item m="1" x="325"/>
        <item m="1" x="180"/>
        <item m="1" x="246"/>
        <item m="1" x="422"/>
        <item m="1" x="105"/>
        <item m="1" x="99"/>
        <item m="1" x="281"/>
        <item m="1" x="287"/>
        <item m="1" x="274"/>
        <item m="1" x="209"/>
        <item m="1" x="357"/>
        <item m="1" x="331"/>
        <item m="1" x="401"/>
        <item m="1" x="312"/>
        <item m="1" x="454"/>
        <item m="1" x="234"/>
        <item m="1" x="163"/>
        <item m="1" x="526"/>
        <item m="1" x="67"/>
        <item m="1" x="266"/>
        <item m="1" x="143"/>
        <item m="1" x="524"/>
        <item m="1" x="434"/>
        <item m="1" x="123"/>
        <item m="1" x="129"/>
        <item m="1" x="444"/>
        <item t="default"/>
      </items>
    </pivotField>
    <pivotField compact="0" outline="0" subtotalTop="0" showAll="0"/>
    <pivotField axis="axisCol" compact="0" outline="0" subtotalTop="0" showAll="0">
      <items count="14">
        <item x="3"/>
        <item x="2"/>
        <item x="8"/>
        <item x="9"/>
        <item x="5"/>
        <item x="1"/>
        <item x="0"/>
        <item x="7"/>
        <item x="6"/>
        <item m="1" x="11"/>
        <item m="1" x="10"/>
        <item m="1" x="12"/>
        <item x="4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1"/>
        <item x="5"/>
        <item x="4"/>
        <item x="3"/>
        <item x="0"/>
        <item x="9"/>
        <item x="6"/>
        <item x="25"/>
        <item x="21"/>
        <item x="2"/>
        <item x="23"/>
        <item x="18"/>
        <item x="12"/>
        <item x="7"/>
        <item x="8"/>
        <item x="20"/>
        <item x="16"/>
        <item x="22"/>
        <item x="15"/>
        <item x="14"/>
        <item x="24"/>
        <item x="26"/>
        <item x="19"/>
        <item x="13"/>
        <item x="17"/>
        <item x="10"/>
        <item x="27"/>
        <item x="28"/>
        <item x="30"/>
        <item x="11"/>
        <item x="2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C62" sqref="C62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11" ht="12.75">
      <c r="D11" s="43"/>
    </row>
    <row r="13" spans="3:5" ht="11.25">
      <c r="C13" s="72" t="s">
        <v>56</v>
      </c>
      <c r="D13" s="72"/>
      <c r="E13" s="72"/>
    </row>
    <row r="14" spans="3:5" ht="11.25">
      <c r="C14" s="72"/>
      <c r="D14" s="72"/>
      <c r="E14" s="72"/>
    </row>
    <row r="15" ht="12.75"/>
    <row r="16" ht="12.75"/>
    <row r="17" ht="13.5" thickBot="1"/>
    <row r="18" spans="1:3" ht="13.5" thickBot="1">
      <c r="A18" s="61" t="s">
        <v>46</v>
      </c>
      <c r="B18" s="59" t="s">
        <v>47</v>
      </c>
      <c r="C18" s="57" t="s">
        <v>53</v>
      </c>
    </row>
    <row r="19" spans="1:3" ht="12.75">
      <c r="A19" s="69" t="s">
        <v>4</v>
      </c>
      <c r="B19" s="66">
        <v>1566</v>
      </c>
      <c r="C19" s="63">
        <v>0.30796460176991153</v>
      </c>
    </row>
    <row r="20" spans="1:3" ht="12.75">
      <c r="A20" s="70" t="s">
        <v>12</v>
      </c>
      <c r="B20" s="67">
        <v>808</v>
      </c>
      <c r="C20" s="64">
        <v>0.15889872173058014</v>
      </c>
    </row>
    <row r="21" spans="1:3" ht="12.75">
      <c r="A21" s="70" t="s">
        <v>9</v>
      </c>
      <c r="B21" s="67">
        <v>502</v>
      </c>
      <c r="C21" s="64">
        <v>0.09872173058013765</v>
      </c>
    </row>
    <row r="22" spans="1:3" ht="12.75">
      <c r="A22" s="70" t="s">
        <v>7</v>
      </c>
      <c r="B22" s="67">
        <v>309</v>
      </c>
      <c r="C22" s="64">
        <v>0.0607669616519174</v>
      </c>
    </row>
    <row r="23" spans="1:3" ht="12.75">
      <c r="A23" s="70" t="s">
        <v>2</v>
      </c>
      <c r="B23" s="67">
        <v>303</v>
      </c>
      <c r="C23" s="64">
        <v>0.05958702064896755</v>
      </c>
    </row>
    <row r="24" spans="1:3" ht="12.75">
      <c r="A24" s="70" t="s">
        <v>8</v>
      </c>
      <c r="B24" s="67">
        <v>242</v>
      </c>
      <c r="C24" s="64">
        <v>0.04759095378564405</v>
      </c>
    </row>
    <row r="25" spans="1:3" ht="12.75">
      <c r="A25" s="70" t="s">
        <v>33</v>
      </c>
      <c r="B25" s="67">
        <v>166</v>
      </c>
      <c r="C25" s="64">
        <v>0.03264503441494592</v>
      </c>
    </row>
    <row r="26" spans="1:3" ht="12.75">
      <c r="A26" s="70" t="s">
        <v>5</v>
      </c>
      <c r="B26" s="67">
        <v>161</v>
      </c>
      <c r="C26" s="64">
        <v>0.03166175024582104</v>
      </c>
    </row>
    <row r="27" spans="1:3" ht="12.75">
      <c r="A27" s="70" t="s">
        <v>13</v>
      </c>
      <c r="B27" s="67">
        <v>113</v>
      </c>
      <c r="C27" s="64">
        <v>0.022222222222222223</v>
      </c>
    </row>
    <row r="28" spans="1:3" ht="12.75">
      <c r="A28" s="70" t="s">
        <v>23</v>
      </c>
      <c r="B28" s="67">
        <v>100</v>
      </c>
      <c r="C28" s="64">
        <v>0.01966568338249754</v>
      </c>
    </row>
    <row r="29" spans="1:3" ht="12.75">
      <c r="A29" s="70" t="s">
        <v>32</v>
      </c>
      <c r="B29" s="67">
        <v>89</v>
      </c>
      <c r="C29" s="64">
        <v>0.017502458210422813</v>
      </c>
    </row>
    <row r="30" spans="1:3" ht="12.75">
      <c r="A30" s="70" t="s">
        <v>6</v>
      </c>
      <c r="B30" s="67">
        <v>81</v>
      </c>
      <c r="C30" s="64">
        <v>0.01592920353982301</v>
      </c>
    </row>
    <row r="31" spans="1:3" ht="12.75">
      <c r="A31" s="70" t="s">
        <v>21</v>
      </c>
      <c r="B31" s="67">
        <v>76</v>
      </c>
      <c r="C31" s="64">
        <v>0.014945919370698132</v>
      </c>
    </row>
    <row r="32" spans="1:3" ht="12.75">
      <c r="A32" s="70" t="s">
        <v>24</v>
      </c>
      <c r="B32" s="67">
        <v>75</v>
      </c>
      <c r="C32" s="64">
        <v>0.014749262536873156</v>
      </c>
    </row>
    <row r="33" spans="1:3" ht="12.75">
      <c r="A33" s="70" t="s">
        <v>22</v>
      </c>
      <c r="B33" s="67">
        <v>74</v>
      </c>
      <c r="C33" s="64">
        <v>0.01455260570304818</v>
      </c>
    </row>
    <row r="34" spans="1:3" ht="12.75">
      <c r="A34" s="70" t="s">
        <v>31</v>
      </c>
      <c r="B34" s="67">
        <v>68</v>
      </c>
      <c r="C34" s="64">
        <v>0.013372664700098328</v>
      </c>
    </row>
    <row r="35" spans="1:3" ht="12.75">
      <c r="A35" s="70" t="s">
        <v>18</v>
      </c>
      <c r="B35" s="67">
        <v>63</v>
      </c>
      <c r="C35" s="64">
        <v>0.012389380530973451</v>
      </c>
    </row>
    <row r="36" spans="1:3" ht="12.75">
      <c r="A36" s="70" t="s">
        <v>16</v>
      </c>
      <c r="B36" s="67">
        <v>50</v>
      </c>
      <c r="C36" s="64">
        <v>0.00983284169124877</v>
      </c>
    </row>
    <row r="37" spans="1:3" ht="12.75">
      <c r="A37" s="70" t="s">
        <v>15</v>
      </c>
      <c r="B37" s="67">
        <v>45</v>
      </c>
      <c r="C37" s="64">
        <v>0.008849557522123894</v>
      </c>
    </row>
    <row r="38" spans="1:3" ht="12.75">
      <c r="A38" s="70" t="s">
        <v>34</v>
      </c>
      <c r="B38" s="67">
        <v>45</v>
      </c>
      <c r="C38" s="64">
        <v>0.008849557522123894</v>
      </c>
    </row>
    <row r="39" spans="1:3" ht="12.75">
      <c r="A39" s="70" t="s">
        <v>39</v>
      </c>
      <c r="B39" s="67">
        <v>29</v>
      </c>
      <c r="C39" s="64">
        <v>0.005703048180924287</v>
      </c>
    </row>
    <row r="40" spans="1:3" ht="12.75">
      <c r="A40" s="70" t="s">
        <v>26</v>
      </c>
      <c r="B40" s="67">
        <v>29</v>
      </c>
      <c r="C40" s="64">
        <v>0.005703048180924287</v>
      </c>
    </row>
    <row r="41" spans="1:3" ht="12.75">
      <c r="A41" s="70" t="s">
        <v>17</v>
      </c>
      <c r="B41" s="67">
        <v>24</v>
      </c>
      <c r="C41" s="64">
        <v>0.00471976401179941</v>
      </c>
    </row>
    <row r="42" spans="1:3" ht="12.75">
      <c r="A42" s="70" t="s">
        <v>20</v>
      </c>
      <c r="B42" s="67">
        <v>20</v>
      </c>
      <c r="C42" s="64">
        <v>0.003933136676499509</v>
      </c>
    </row>
    <row r="43" spans="1:3" ht="12.75">
      <c r="A43" s="70" t="s">
        <v>14</v>
      </c>
      <c r="B43" s="67">
        <v>14</v>
      </c>
      <c r="C43" s="64">
        <v>0.0027531956735496557</v>
      </c>
    </row>
    <row r="44" spans="1:3" ht="12.75">
      <c r="A44" s="70" t="s">
        <v>25</v>
      </c>
      <c r="B44" s="67">
        <v>9</v>
      </c>
      <c r="C44" s="64">
        <v>0.0017699115044247787</v>
      </c>
    </row>
    <row r="45" spans="1:3" ht="12.75">
      <c r="A45" s="70" t="s">
        <v>37</v>
      </c>
      <c r="B45" s="67">
        <v>8</v>
      </c>
      <c r="C45" s="64">
        <v>0.0015732546705998034</v>
      </c>
    </row>
    <row r="46" spans="1:3" ht="12.75">
      <c r="A46" s="70" t="s">
        <v>38</v>
      </c>
      <c r="B46" s="67">
        <v>6</v>
      </c>
      <c r="C46" s="64">
        <v>0.0011799410029498525</v>
      </c>
    </row>
    <row r="47" spans="1:3" ht="12.75">
      <c r="A47" s="70" t="s">
        <v>10</v>
      </c>
      <c r="B47" s="67">
        <v>5</v>
      </c>
      <c r="C47" s="64">
        <v>0.0009832841691248771</v>
      </c>
    </row>
    <row r="48" spans="1:3" ht="12.75">
      <c r="A48" s="70" t="s">
        <v>19</v>
      </c>
      <c r="B48" s="67">
        <v>4</v>
      </c>
      <c r="C48" s="64">
        <v>0.0007866273352999017</v>
      </c>
    </row>
    <row r="49" spans="1:3" ht="13.5" thickBot="1">
      <c r="A49" s="71" t="s">
        <v>40</v>
      </c>
      <c r="B49" s="68">
        <v>1</v>
      </c>
      <c r="C49" s="65">
        <v>0.00019665683382497542</v>
      </c>
    </row>
    <row r="50" spans="1:3" ht="13.5" thickBot="1">
      <c r="A50" s="61" t="s">
        <v>44</v>
      </c>
      <c r="B50" s="60">
        <v>5085</v>
      </c>
      <c r="C50" s="58">
        <v>1</v>
      </c>
    </row>
    <row r="51" spans="2:3" ht="12.75">
      <c r="B51" s="56"/>
      <c r="C51" s="55"/>
    </row>
    <row r="52" spans="2:3" ht="13.5" thickBot="1">
      <c r="B52" s="56"/>
      <c r="C52" s="55"/>
    </row>
    <row r="53" spans="1:3" ht="13.5" thickBot="1">
      <c r="A53" s="62" t="s">
        <v>1</v>
      </c>
      <c r="B53" s="59" t="s">
        <v>47</v>
      </c>
      <c r="C53" s="57" t="s">
        <v>53</v>
      </c>
    </row>
    <row r="54" spans="1:3" ht="12.75">
      <c r="A54" s="69" t="s">
        <v>36</v>
      </c>
      <c r="B54" s="66">
        <v>4060</v>
      </c>
      <c r="C54" s="63">
        <v>0.7984267453294002</v>
      </c>
    </row>
    <row r="55" spans="1:3" ht="12.75">
      <c r="A55" s="70" t="s">
        <v>30</v>
      </c>
      <c r="B55" s="67">
        <v>404</v>
      </c>
      <c r="C55" s="64">
        <v>0.07944936086529007</v>
      </c>
    </row>
    <row r="56" spans="1:3" ht="12.75">
      <c r="A56" s="70" t="s">
        <v>11</v>
      </c>
      <c r="B56" s="67">
        <v>228</v>
      </c>
      <c r="C56" s="64">
        <v>0.044837758112094395</v>
      </c>
    </row>
    <row r="57" spans="1:3" ht="12.75">
      <c r="A57" s="70" t="s">
        <v>3</v>
      </c>
      <c r="B57" s="67">
        <v>117</v>
      </c>
      <c r="C57" s="64">
        <v>0.023008849557522124</v>
      </c>
    </row>
    <row r="58" spans="1:3" ht="12.75">
      <c r="A58" s="70" t="s">
        <v>29</v>
      </c>
      <c r="B58" s="67">
        <v>109</v>
      </c>
      <c r="C58" s="64">
        <v>0.02143559488692232</v>
      </c>
    </row>
    <row r="59" spans="1:3" ht="12.75">
      <c r="A59" s="70" t="s">
        <v>54</v>
      </c>
      <c r="B59" s="67">
        <v>85</v>
      </c>
      <c r="C59" s="64">
        <v>0.01671583087512291</v>
      </c>
    </row>
    <row r="60" spans="1:3" ht="12.75">
      <c r="A60" s="70" t="s">
        <v>27</v>
      </c>
      <c r="B60" s="67">
        <v>31</v>
      </c>
      <c r="C60" s="64">
        <v>0.006096361848574238</v>
      </c>
    </row>
    <row r="61" spans="1:3" ht="12.75">
      <c r="A61" s="70" t="s">
        <v>35</v>
      </c>
      <c r="B61" s="67">
        <v>29</v>
      </c>
      <c r="C61" s="64">
        <v>0.005703048180924287</v>
      </c>
    </row>
    <row r="62" spans="1:3" ht="12.75">
      <c r="A62" s="70" t="s">
        <v>28</v>
      </c>
      <c r="B62" s="67">
        <v>18</v>
      </c>
      <c r="C62" s="64">
        <v>0.0035398230088495575</v>
      </c>
    </row>
    <row r="63" spans="1:3" ht="13.5" thickBot="1">
      <c r="A63" s="71" t="s">
        <v>41</v>
      </c>
      <c r="B63" s="68">
        <v>4</v>
      </c>
      <c r="C63" s="65">
        <v>0.0007866273352999017</v>
      </c>
    </row>
    <row r="64" spans="1:3" ht="13.5" thickBot="1">
      <c r="A64" s="61" t="s">
        <v>44</v>
      </c>
      <c r="B64" s="60">
        <v>5085</v>
      </c>
      <c r="C64" s="58"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zoomScalePageLayoutView="0" workbookViewId="0" topLeftCell="A1">
      <selection activeCell="F4" sqref="F4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11" width="9.1406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7.28125" style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4060</v>
      </c>
    </row>
    <row r="6" spans="1:2" ht="12.75">
      <c r="A6" s="31" t="s">
        <v>30</v>
      </c>
      <c r="B6" s="32">
        <v>404</v>
      </c>
    </row>
    <row r="7" spans="1:2" ht="12.75">
      <c r="A7" s="31" t="s">
        <v>11</v>
      </c>
      <c r="B7" s="32">
        <v>228</v>
      </c>
    </row>
    <row r="8" spans="1:2" ht="12.75">
      <c r="A8" s="31" t="s">
        <v>3</v>
      </c>
      <c r="B8" s="32">
        <v>117</v>
      </c>
    </row>
    <row r="9" spans="1:2" ht="12.75">
      <c r="A9" s="31" t="s">
        <v>29</v>
      </c>
      <c r="B9" s="32">
        <v>109</v>
      </c>
    </row>
    <row r="10" spans="1:2" ht="12.75">
      <c r="A10" s="31" t="s">
        <v>35</v>
      </c>
      <c r="B10" s="32">
        <v>29</v>
      </c>
    </row>
    <row r="11" spans="1:2" ht="12.75">
      <c r="A11" s="31" t="s">
        <v>28</v>
      </c>
      <c r="B11" s="32">
        <v>18</v>
      </c>
    </row>
    <row r="12" spans="1:2" ht="12.75">
      <c r="A12" s="31" t="s">
        <v>27</v>
      </c>
      <c r="B12" s="32">
        <v>31</v>
      </c>
    </row>
    <row r="13" spans="1:2" ht="12.75">
      <c r="A13" s="31" t="s">
        <v>41</v>
      </c>
      <c r="B13" s="32">
        <v>4</v>
      </c>
    </row>
    <row r="14" spans="1:2" ht="12.75">
      <c r="A14" s="31" t="s">
        <v>54</v>
      </c>
      <c r="B14" s="32">
        <v>85</v>
      </c>
    </row>
    <row r="15" spans="1:2" ht="12.75">
      <c r="A15" s="27" t="s">
        <v>44</v>
      </c>
      <c r="B15" s="28">
        <v>5085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54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N22" s="9">
        <f aca="true" t="shared" si="0" ref="N22:N52">SUM(C22:K22)</f>
        <v>1</v>
      </c>
      <c r="O22" s="48">
        <v>4</v>
      </c>
      <c r="P22" s="10">
        <f aca="true" t="shared" si="1" ref="P22:P52">O22+N22</f>
        <v>5</v>
      </c>
      <c r="Q22" s="5"/>
      <c r="R22" s="11" t="s">
        <v>10</v>
      </c>
      <c r="S22" s="12">
        <f aca="true" t="shared" si="2" ref="S22:S52">N22</f>
        <v>1</v>
      </c>
      <c r="T22" s="10">
        <f aca="true" t="shared" si="3" ref="T22:T52">O22</f>
        <v>4</v>
      </c>
      <c r="U22" s="13">
        <f aca="true" t="shared" si="4" ref="U22:U52">S22+T22</f>
        <v>5</v>
      </c>
    </row>
    <row r="23" spans="1:21" ht="12.75">
      <c r="A23" s="31" t="s">
        <v>12</v>
      </c>
      <c r="B23" s="50">
        <v>680</v>
      </c>
      <c r="C23" s="51">
        <v>93</v>
      </c>
      <c r="D23" s="51">
        <v>12</v>
      </c>
      <c r="E23" s="51"/>
      <c r="F23" s="51">
        <v>8</v>
      </c>
      <c r="G23" s="51">
        <v>12</v>
      </c>
      <c r="H23" s="51"/>
      <c r="I23" s="51">
        <v>2</v>
      </c>
      <c r="J23" s="51"/>
      <c r="K23" s="51">
        <v>1</v>
      </c>
      <c r="L23" s="32">
        <v>808</v>
      </c>
      <c r="N23" s="9">
        <f t="shared" si="0"/>
        <v>128</v>
      </c>
      <c r="O23" s="50">
        <v>680</v>
      </c>
      <c r="P23" s="9">
        <f t="shared" si="1"/>
        <v>808</v>
      </c>
      <c r="Q23" s="5"/>
      <c r="R23" s="14" t="s">
        <v>12</v>
      </c>
      <c r="S23" s="12">
        <f t="shared" si="2"/>
        <v>128</v>
      </c>
      <c r="T23" s="9">
        <f t="shared" si="3"/>
        <v>680</v>
      </c>
      <c r="U23" s="15">
        <f t="shared" si="4"/>
        <v>808</v>
      </c>
    </row>
    <row r="24" spans="1:21" ht="12.75">
      <c r="A24" s="31" t="s">
        <v>37</v>
      </c>
      <c r="B24" s="50">
        <v>7</v>
      </c>
      <c r="C24" s="51"/>
      <c r="D24" s="51"/>
      <c r="E24" s="51"/>
      <c r="F24" s="51"/>
      <c r="G24" s="51">
        <v>1</v>
      </c>
      <c r="H24" s="51"/>
      <c r="I24" s="51"/>
      <c r="J24" s="51"/>
      <c r="K24" s="51"/>
      <c r="L24" s="32">
        <v>8</v>
      </c>
      <c r="N24" s="9">
        <f t="shared" si="0"/>
        <v>1</v>
      </c>
      <c r="O24" s="50">
        <v>7</v>
      </c>
      <c r="P24" s="9">
        <f t="shared" si="1"/>
        <v>8</v>
      </c>
      <c r="Q24" s="5"/>
      <c r="R24" s="14" t="s">
        <v>37</v>
      </c>
      <c r="S24" s="12">
        <f t="shared" si="2"/>
        <v>1</v>
      </c>
      <c r="T24" s="9">
        <f t="shared" si="3"/>
        <v>7</v>
      </c>
      <c r="U24" s="15">
        <f t="shared" si="4"/>
        <v>8</v>
      </c>
    </row>
    <row r="25" spans="1:21" ht="12.75">
      <c r="A25" s="31" t="s">
        <v>38</v>
      </c>
      <c r="B25" s="50">
        <v>3</v>
      </c>
      <c r="C25" s="51"/>
      <c r="D25" s="51"/>
      <c r="E25" s="51"/>
      <c r="F25" s="51"/>
      <c r="G25" s="51">
        <v>3</v>
      </c>
      <c r="H25" s="51"/>
      <c r="I25" s="51"/>
      <c r="J25" s="51"/>
      <c r="K25" s="51"/>
      <c r="L25" s="32">
        <v>6</v>
      </c>
      <c r="N25" s="9">
        <f t="shared" si="0"/>
        <v>3</v>
      </c>
      <c r="O25" s="50">
        <v>3</v>
      </c>
      <c r="P25" s="9">
        <f t="shared" si="1"/>
        <v>6</v>
      </c>
      <c r="Q25" s="5"/>
      <c r="R25" s="14" t="s">
        <v>38</v>
      </c>
      <c r="S25" s="12">
        <f t="shared" si="2"/>
        <v>3</v>
      </c>
      <c r="T25" s="9">
        <f t="shared" si="3"/>
        <v>3</v>
      </c>
      <c r="U25" s="15">
        <f t="shared" si="4"/>
        <v>6</v>
      </c>
    </row>
    <row r="26" spans="1:21" ht="12.75">
      <c r="A26" s="31" t="s">
        <v>2</v>
      </c>
      <c r="B26" s="50">
        <v>248</v>
      </c>
      <c r="C26" s="51">
        <v>9</v>
      </c>
      <c r="D26" s="51">
        <v>11</v>
      </c>
      <c r="E26" s="51">
        <v>25</v>
      </c>
      <c r="F26" s="51"/>
      <c r="G26" s="51"/>
      <c r="H26" s="51">
        <v>2</v>
      </c>
      <c r="I26" s="51">
        <v>3</v>
      </c>
      <c r="J26" s="51"/>
      <c r="K26" s="51">
        <v>5</v>
      </c>
      <c r="L26" s="32">
        <v>303</v>
      </c>
      <c r="N26" s="9">
        <f t="shared" si="0"/>
        <v>55</v>
      </c>
      <c r="O26" s="50">
        <v>248</v>
      </c>
      <c r="P26" s="9">
        <f t="shared" si="1"/>
        <v>303</v>
      </c>
      <c r="Q26" s="5"/>
      <c r="R26" s="14" t="s">
        <v>2</v>
      </c>
      <c r="S26" s="12">
        <f t="shared" si="2"/>
        <v>55</v>
      </c>
      <c r="T26" s="9">
        <f t="shared" si="3"/>
        <v>248</v>
      </c>
      <c r="U26" s="15">
        <f t="shared" si="4"/>
        <v>303</v>
      </c>
    </row>
    <row r="27" spans="1:21" ht="12.75">
      <c r="A27" s="31" t="s">
        <v>4</v>
      </c>
      <c r="B27" s="50">
        <v>1361</v>
      </c>
      <c r="C27" s="51">
        <v>16</v>
      </c>
      <c r="D27" s="51">
        <v>1</v>
      </c>
      <c r="E27" s="51">
        <v>20</v>
      </c>
      <c r="F27" s="51">
        <v>6</v>
      </c>
      <c r="G27" s="51">
        <v>74</v>
      </c>
      <c r="H27" s="51">
        <v>11</v>
      </c>
      <c r="I27" s="51">
        <v>21</v>
      </c>
      <c r="J27" s="51">
        <v>4</v>
      </c>
      <c r="K27" s="51">
        <v>52</v>
      </c>
      <c r="L27" s="32">
        <v>1566</v>
      </c>
      <c r="N27" s="9">
        <f t="shared" si="0"/>
        <v>205</v>
      </c>
      <c r="O27" s="50">
        <v>1361</v>
      </c>
      <c r="P27" s="9">
        <f t="shared" si="1"/>
        <v>1566</v>
      </c>
      <c r="Q27" s="5"/>
      <c r="R27" s="14" t="s">
        <v>4</v>
      </c>
      <c r="S27" s="12">
        <f t="shared" si="2"/>
        <v>205</v>
      </c>
      <c r="T27" s="9">
        <f t="shared" si="3"/>
        <v>1361</v>
      </c>
      <c r="U27" s="15">
        <f t="shared" si="4"/>
        <v>1566</v>
      </c>
    </row>
    <row r="28" spans="1:21" ht="12.75">
      <c r="A28" s="31" t="s">
        <v>13</v>
      </c>
      <c r="B28" s="50">
        <v>71</v>
      </c>
      <c r="C28" s="51">
        <v>7</v>
      </c>
      <c r="D28" s="51">
        <v>27</v>
      </c>
      <c r="E28" s="51"/>
      <c r="F28" s="51"/>
      <c r="G28" s="51"/>
      <c r="H28" s="51">
        <v>1</v>
      </c>
      <c r="I28" s="51"/>
      <c r="J28" s="51"/>
      <c r="K28" s="51">
        <v>7</v>
      </c>
      <c r="L28" s="32">
        <v>113</v>
      </c>
      <c r="N28" s="9">
        <f t="shared" si="0"/>
        <v>42</v>
      </c>
      <c r="O28" s="50">
        <v>71</v>
      </c>
      <c r="P28" s="9">
        <f t="shared" si="1"/>
        <v>113</v>
      </c>
      <c r="Q28" s="5"/>
      <c r="R28" s="14" t="s">
        <v>13</v>
      </c>
      <c r="S28" s="12">
        <f t="shared" si="2"/>
        <v>42</v>
      </c>
      <c r="T28" s="9">
        <f t="shared" si="3"/>
        <v>71</v>
      </c>
      <c r="U28" s="15">
        <f t="shared" si="4"/>
        <v>113</v>
      </c>
    </row>
    <row r="29" spans="1:21" ht="12.75">
      <c r="A29" s="31" t="s">
        <v>5</v>
      </c>
      <c r="B29" s="50">
        <v>102</v>
      </c>
      <c r="C29" s="51">
        <v>17</v>
      </c>
      <c r="D29" s="51">
        <v>39</v>
      </c>
      <c r="E29" s="51">
        <v>1</v>
      </c>
      <c r="F29" s="51"/>
      <c r="G29" s="51">
        <v>2</v>
      </c>
      <c r="H29" s="51"/>
      <c r="I29" s="51"/>
      <c r="J29" s="51"/>
      <c r="K29" s="51"/>
      <c r="L29" s="32">
        <v>161</v>
      </c>
      <c r="N29" s="9">
        <f t="shared" si="0"/>
        <v>59</v>
      </c>
      <c r="O29" s="50">
        <v>102</v>
      </c>
      <c r="P29" s="9">
        <f t="shared" si="1"/>
        <v>161</v>
      </c>
      <c r="Q29" s="5"/>
      <c r="R29" s="14" t="s">
        <v>5</v>
      </c>
      <c r="S29" s="12">
        <f t="shared" si="2"/>
        <v>59</v>
      </c>
      <c r="T29" s="9">
        <f t="shared" si="3"/>
        <v>102</v>
      </c>
      <c r="U29" s="15">
        <f t="shared" si="4"/>
        <v>161</v>
      </c>
    </row>
    <row r="30" spans="1:21" ht="12.75">
      <c r="A30" s="31" t="s">
        <v>6</v>
      </c>
      <c r="B30" s="50">
        <v>53</v>
      </c>
      <c r="C30" s="51">
        <v>15</v>
      </c>
      <c r="D30" s="51">
        <v>1</v>
      </c>
      <c r="E30" s="51">
        <v>9</v>
      </c>
      <c r="F30" s="51"/>
      <c r="G30" s="51"/>
      <c r="H30" s="51"/>
      <c r="I30" s="51"/>
      <c r="J30" s="51"/>
      <c r="K30" s="51">
        <v>3</v>
      </c>
      <c r="L30" s="32">
        <v>81</v>
      </c>
      <c r="N30" s="9">
        <f t="shared" si="0"/>
        <v>28</v>
      </c>
      <c r="O30" s="50">
        <v>53</v>
      </c>
      <c r="P30" s="9">
        <f t="shared" si="1"/>
        <v>81</v>
      </c>
      <c r="Q30" s="5"/>
      <c r="R30" s="14" t="s">
        <v>6</v>
      </c>
      <c r="S30" s="12">
        <f t="shared" si="2"/>
        <v>28</v>
      </c>
      <c r="T30" s="9">
        <f t="shared" si="3"/>
        <v>53</v>
      </c>
      <c r="U30" s="15">
        <f t="shared" si="4"/>
        <v>81</v>
      </c>
    </row>
    <row r="31" spans="1:21" ht="12.75">
      <c r="A31" s="31" t="s">
        <v>14</v>
      </c>
      <c r="B31" s="50">
        <v>10</v>
      </c>
      <c r="C31" s="51">
        <v>1</v>
      </c>
      <c r="D31" s="51">
        <v>3</v>
      </c>
      <c r="E31" s="51"/>
      <c r="F31" s="51"/>
      <c r="G31" s="51"/>
      <c r="H31" s="51"/>
      <c r="I31" s="51"/>
      <c r="J31" s="51"/>
      <c r="K31" s="51"/>
      <c r="L31" s="32">
        <v>14</v>
      </c>
      <c r="N31" s="9">
        <f t="shared" si="0"/>
        <v>4</v>
      </c>
      <c r="O31" s="50">
        <v>10</v>
      </c>
      <c r="P31" s="9">
        <f t="shared" si="1"/>
        <v>14</v>
      </c>
      <c r="Q31" s="5"/>
      <c r="R31" s="14" t="s">
        <v>14</v>
      </c>
      <c r="S31" s="12">
        <f t="shared" si="2"/>
        <v>4</v>
      </c>
      <c r="T31" s="9">
        <f t="shared" si="3"/>
        <v>10</v>
      </c>
      <c r="U31" s="15">
        <f t="shared" si="4"/>
        <v>14</v>
      </c>
    </row>
    <row r="32" spans="1:21" ht="12.75">
      <c r="A32" s="31" t="s">
        <v>39</v>
      </c>
      <c r="B32" s="50">
        <v>25</v>
      </c>
      <c r="C32" s="51">
        <v>4</v>
      </c>
      <c r="D32" s="51"/>
      <c r="E32" s="51"/>
      <c r="F32" s="51"/>
      <c r="G32" s="51"/>
      <c r="H32" s="51"/>
      <c r="I32" s="51"/>
      <c r="J32" s="51"/>
      <c r="K32" s="51"/>
      <c r="L32" s="32">
        <v>29</v>
      </c>
      <c r="N32" s="9">
        <f t="shared" si="0"/>
        <v>4</v>
      </c>
      <c r="O32" s="50">
        <v>25</v>
      </c>
      <c r="P32" s="9">
        <f t="shared" si="1"/>
        <v>29</v>
      </c>
      <c r="Q32" s="5"/>
      <c r="R32" s="14" t="s">
        <v>39</v>
      </c>
      <c r="S32" s="12">
        <f t="shared" si="2"/>
        <v>4</v>
      </c>
      <c r="T32" s="9">
        <f t="shared" si="3"/>
        <v>25</v>
      </c>
      <c r="U32" s="15">
        <f t="shared" si="4"/>
        <v>29</v>
      </c>
    </row>
    <row r="33" spans="1:21" ht="12.75">
      <c r="A33" s="31" t="s">
        <v>15</v>
      </c>
      <c r="B33" s="50">
        <v>33</v>
      </c>
      <c r="C33" s="51">
        <v>7</v>
      </c>
      <c r="D33" s="51">
        <v>4</v>
      </c>
      <c r="E33" s="51">
        <v>1</v>
      </c>
      <c r="F33" s="51"/>
      <c r="G33" s="51"/>
      <c r="H33" s="51"/>
      <c r="I33" s="51"/>
      <c r="J33" s="51"/>
      <c r="K33" s="51"/>
      <c r="L33" s="32">
        <v>45</v>
      </c>
      <c r="N33" s="9">
        <f t="shared" si="0"/>
        <v>12</v>
      </c>
      <c r="O33" s="50">
        <v>33</v>
      </c>
      <c r="P33" s="9">
        <f t="shared" si="1"/>
        <v>45</v>
      </c>
      <c r="Q33" s="5"/>
      <c r="R33" s="14" t="s">
        <v>15</v>
      </c>
      <c r="S33" s="12">
        <f t="shared" si="2"/>
        <v>12</v>
      </c>
      <c r="T33" s="9">
        <f t="shared" si="3"/>
        <v>33</v>
      </c>
      <c r="U33" s="15">
        <f t="shared" si="4"/>
        <v>45</v>
      </c>
    </row>
    <row r="34" spans="1:21" ht="12.75">
      <c r="A34" s="31" t="s">
        <v>16</v>
      </c>
      <c r="B34" s="50">
        <v>29</v>
      </c>
      <c r="C34" s="51">
        <v>15</v>
      </c>
      <c r="D34" s="51">
        <v>5</v>
      </c>
      <c r="E34" s="51"/>
      <c r="F34" s="51">
        <v>1</v>
      </c>
      <c r="G34" s="51"/>
      <c r="H34" s="51"/>
      <c r="I34" s="51"/>
      <c r="J34" s="51"/>
      <c r="K34" s="51"/>
      <c r="L34" s="32">
        <v>50</v>
      </c>
      <c r="N34" s="9">
        <f t="shared" si="0"/>
        <v>21</v>
      </c>
      <c r="O34" s="50">
        <v>29</v>
      </c>
      <c r="P34" s="9">
        <f t="shared" si="1"/>
        <v>50</v>
      </c>
      <c r="Q34" s="5"/>
      <c r="R34" s="14" t="s">
        <v>16</v>
      </c>
      <c r="S34" s="12">
        <f t="shared" si="2"/>
        <v>21</v>
      </c>
      <c r="T34" s="9">
        <f t="shared" si="3"/>
        <v>29</v>
      </c>
      <c r="U34" s="15">
        <f t="shared" si="4"/>
        <v>50</v>
      </c>
    </row>
    <row r="35" spans="1:21" ht="12.75">
      <c r="A35" s="31" t="s">
        <v>17</v>
      </c>
      <c r="B35" s="50">
        <v>6</v>
      </c>
      <c r="C35" s="51">
        <v>3</v>
      </c>
      <c r="D35" s="51">
        <v>15</v>
      </c>
      <c r="E35" s="51"/>
      <c r="F35" s="51"/>
      <c r="G35" s="51"/>
      <c r="H35" s="51"/>
      <c r="I35" s="51"/>
      <c r="J35" s="51"/>
      <c r="K35" s="51"/>
      <c r="L35" s="32">
        <v>24</v>
      </c>
      <c r="N35" s="9">
        <f t="shared" si="0"/>
        <v>18</v>
      </c>
      <c r="O35" s="50">
        <v>6</v>
      </c>
      <c r="P35" s="9">
        <f t="shared" si="1"/>
        <v>24</v>
      </c>
      <c r="Q35" s="5"/>
      <c r="R35" s="14" t="s">
        <v>17</v>
      </c>
      <c r="S35" s="12">
        <f t="shared" si="2"/>
        <v>18</v>
      </c>
      <c r="T35" s="9">
        <f t="shared" si="3"/>
        <v>6</v>
      </c>
      <c r="U35" s="15">
        <f t="shared" si="4"/>
        <v>24</v>
      </c>
    </row>
    <row r="36" spans="1:21" ht="12.75">
      <c r="A36" s="31" t="s">
        <v>18</v>
      </c>
      <c r="B36" s="50">
        <v>39</v>
      </c>
      <c r="C36" s="51">
        <v>17</v>
      </c>
      <c r="D36" s="51">
        <v>3</v>
      </c>
      <c r="E36" s="51"/>
      <c r="F36" s="51">
        <v>4</v>
      </c>
      <c r="G36" s="51"/>
      <c r="H36" s="51"/>
      <c r="I36" s="51"/>
      <c r="J36" s="51"/>
      <c r="K36" s="51"/>
      <c r="L36" s="32">
        <v>63</v>
      </c>
      <c r="N36" s="9">
        <f t="shared" si="0"/>
        <v>24</v>
      </c>
      <c r="O36" s="50">
        <v>39</v>
      </c>
      <c r="P36" s="9">
        <f t="shared" si="1"/>
        <v>63</v>
      </c>
      <c r="Q36" s="5"/>
      <c r="R36" s="14" t="s">
        <v>18</v>
      </c>
      <c r="S36" s="12">
        <f t="shared" si="2"/>
        <v>24</v>
      </c>
      <c r="T36" s="9">
        <f t="shared" si="3"/>
        <v>39</v>
      </c>
      <c r="U36" s="15">
        <f t="shared" si="4"/>
        <v>63</v>
      </c>
    </row>
    <row r="37" spans="1:21" ht="12.75">
      <c r="A37" s="31" t="s">
        <v>7</v>
      </c>
      <c r="B37" s="50">
        <v>231</v>
      </c>
      <c r="C37" s="51">
        <v>43</v>
      </c>
      <c r="D37" s="51">
        <v>14</v>
      </c>
      <c r="E37" s="51">
        <v>6</v>
      </c>
      <c r="F37" s="51">
        <v>1</v>
      </c>
      <c r="G37" s="51">
        <v>6</v>
      </c>
      <c r="H37" s="51">
        <v>2</v>
      </c>
      <c r="I37" s="51"/>
      <c r="J37" s="51"/>
      <c r="K37" s="51">
        <v>6</v>
      </c>
      <c r="L37" s="32">
        <v>309</v>
      </c>
      <c r="N37" s="9">
        <f t="shared" si="0"/>
        <v>78</v>
      </c>
      <c r="O37" s="50">
        <v>231</v>
      </c>
      <c r="P37" s="9">
        <f t="shared" si="1"/>
        <v>309</v>
      </c>
      <c r="Q37" s="5"/>
      <c r="R37" s="14" t="s">
        <v>7</v>
      </c>
      <c r="S37" s="12">
        <f t="shared" si="2"/>
        <v>78</v>
      </c>
      <c r="T37" s="9">
        <f t="shared" si="3"/>
        <v>231</v>
      </c>
      <c r="U37" s="15">
        <f t="shared" si="4"/>
        <v>309</v>
      </c>
    </row>
    <row r="38" spans="1:21" ht="12.75">
      <c r="A38" s="31" t="s">
        <v>40</v>
      </c>
      <c r="B38" s="50">
        <v>1</v>
      </c>
      <c r="C38" s="51"/>
      <c r="D38" s="51"/>
      <c r="E38" s="51"/>
      <c r="F38" s="51"/>
      <c r="G38" s="51"/>
      <c r="H38" s="51"/>
      <c r="I38" s="51"/>
      <c r="J38" s="51"/>
      <c r="K38" s="51"/>
      <c r="L38" s="32">
        <v>1</v>
      </c>
      <c r="N38" s="9">
        <f t="shared" si="0"/>
        <v>0</v>
      </c>
      <c r="O38" s="50">
        <v>1</v>
      </c>
      <c r="P38" s="9">
        <f t="shared" si="1"/>
        <v>1</v>
      </c>
      <c r="Q38" s="5"/>
      <c r="R38" s="14" t="s">
        <v>40</v>
      </c>
      <c r="S38" s="12">
        <f t="shared" si="2"/>
        <v>0</v>
      </c>
      <c r="T38" s="9">
        <f t="shared" si="3"/>
        <v>1</v>
      </c>
      <c r="U38" s="15">
        <f t="shared" si="4"/>
        <v>1</v>
      </c>
    </row>
    <row r="39" spans="1:21" ht="12.75">
      <c r="A39" s="31" t="s">
        <v>19</v>
      </c>
      <c r="B39" s="50">
        <v>2</v>
      </c>
      <c r="C39" s="51"/>
      <c r="D39" s="51">
        <v>2</v>
      </c>
      <c r="E39" s="51"/>
      <c r="F39" s="51"/>
      <c r="G39" s="51"/>
      <c r="H39" s="51"/>
      <c r="I39" s="51"/>
      <c r="J39" s="51"/>
      <c r="K39" s="51"/>
      <c r="L39" s="32">
        <v>4</v>
      </c>
      <c r="N39" s="9">
        <f t="shared" si="0"/>
        <v>2</v>
      </c>
      <c r="O39" s="50">
        <v>2</v>
      </c>
      <c r="P39" s="9">
        <f t="shared" si="1"/>
        <v>4</v>
      </c>
      <c r="Q39" s="5"/>
      <c r="R39" s="14" t="s">
        <v>19</v>
      </c>
      <c r="S39" s="12">
        <f t="shared" si="2"/>
        <v>2</v>
      </c>
      <c r="T39" s="9">
        <f t="shared" si="3"/>
        <v>2</v>
      </c>
      <c r="U39" s="15">
        <f t="shared" si="4"/>
        <v>4</v>
      </c>
    </row>
    <row r="40" spans="1:21" ht="12.75">
      <c r="A40" s="31" t="s">
        <v>31</v>
      </c>
      <c r="B40" s="50">
        <v>50</v>
      </c>
      <c r="C40" s="51">
        <v>18</v>
      </c>
      <c r="D40" s="51"/>
      <c r="E40" s="51"/>
      <c r="F40" s="51"/>
      <c r="G40" s="51"/>
      <c r="H40" s="51"/>
      <c r="I40" s="51"/>
      <c r="J40" s="51"/>
      <c r="K40" s="51"/>
      <c r="L40" s="32">
        <v>68</v>
      </c>
      <c r="N40" s="9">
        <f t="shared" si="0"/>
        <v>18</v>
      </c>
      <c r="O40" s="50">
        <v>50</v>
      </c>
      <c r="P40" s="9">
        <f t="shared" si="1"/>
        <v>68</v>
      </c>
      <c r="Q40" s="5"/>
      <c r="R40" s="14" t="s">
        <v>31</v>
      </c>
      <c r="S40" s="12">
        <f t="shared" si="2"/>
        <v>18</v>
      </c>
      <c r="T40" s="9">
        <f t="shared" si="3"/>
        <v>50</v>
      </c>
      <c r="U40" s="15">
        <f t="shared" si="4"/>
        <v>68</v>
      </c>
    </row>
    <row r="41" spans="1:21" ht="12.75">
      <c r="A41" s="31" t="s">
        <v>20</v>
      </c>
      <c r="B41" s="50">
        <v>9</v>
      </c>
      <c r="C41" s="51">
        <v>2</v>
      </c>
      <c r="D41" s="51">
        <v>5</v>
      </c>
      <c r="E41" s="51">
        <v>4</v>
      </c>
      <c r="F41" s="51"/>
      <c r="G41" s="51"/>
      <c r="H41" s="51"/>
      <c r="I41" s="51"/>
      <c r="J41" s="51"/>
      <c r="K41" s="51"/>
      <c r="L41" s="32">
        <v>20</v>
      </c>
      <c r="N41" s="9">
        <f t="shared" si="0"/>
        <v>11</v>
      </c>
      <c r="O41" s="50">
        <v>9</v>
      </c>
      <c r="P41" s="9">
        <f t="shared" si="1"/>
        <v>20</v>
      </c>
      <c r="Q41" s="5"/>
      <c r="R41" s="14" t="s">
        <v>20</v>
      </c>
      <c r="S41" s="12">
        <f t="shared" si="2"/>
        <v>11</v>
      </c>
      <c r="T41" s="9">
        <f t="shared" si="3"/>
        <v>9</v>
      </c>
      <c r="U41" s="15">
        <f t="shared" si="4"/>
        <v>20</v>
      </c>
    </row>
    <row r="42" spans="1:21" ht="12.75">
      <c r="A42" s="31" t="s">
        <v>21</v>
      </c>
      <c r="B42" s="50">
        <v>54</v>
      </c>
      <c r="C42" s="51">
        <v>5</v>
      </c>
      <c r="D42" s="51">
        <v>16</v>
      </c>
      <c r="E42" s="51"/>
      <c r="F42" s="51">
        <v>1</v>
      </c>
      <c r="G42" s="51"/>
      <c r="H42" s="51"/>
      <c r="I42" s="51"/>
      <c r="J42" s="51"/>
      <c r="K42" s="51"/>
      <c r="L42" s="32">
        <v>76</v>
      </c>
      <c r="N42" s="9">
        <f t="shared" si="0"/>
        <v>22</v>
      </c>
      <c r="O42" s="50">
        <v>54</v>
      </c>
      <c r="P42" s="9">
        <f t="shared" si="1"/>
        <v>76</v>
      </c>
      <c r="Q42" s="5"/>
      <c r="R42" s="14" t="s">
        <v>21</v>
      </c>
      <c r="S42" s="12">
        <f t="shared" si="2"/>
        <v>22</v>
      </c>
      <c r="T42" s="9">
        <f t="shared" si="3"/>
        <v>54</v>
      </c>
      <c r="U42" s="15">
        <f t="shared" si="4"/>
        <v>76</v>
      </c>
    </row>
    <row r="43" spans="1:21" ht="12.75">
      <c r="A43" s="31" t="s">
        <v>22</v>
      </c>
      <c r="B43" s="50">
        <v>63</v>
      </c>
      <c r="C43" s="51">
        <v>8</v>
      </c>
      <c r="D43" s="51">
        <v>2</v>
      </c>
      <c r="E43" s="51"/>
      <c r="F43" s="51"/>
      <c r="G43" s="51">
        <v>1</v>
      </c>
      <c r="H43" s="51"/>
      <c r="I43" s="51"/>
      <c r="J43" s="51"/>
      <c r="K43" s="51"/>
      <c r="L43" s="32">
        <v>74</v>
      </c>
      <c r="N43" s="9">
        <f t="shared" si="0"/>
        <v>11</v>
      </c>
      <c r="O43" s="50">
        <v>63</v>
      </c>
      <c r="P43" s="9">
        <f t="shared" si="1"/>
        <v>74</v>
      </c>
      <c r="Q43" s="5"/>
      <c r="R43" s="14" t="s">
        <v>22</v>
      </c>
      <c r="S43" s="12">
        <f t="shared" si="2"/>
        <v>11</v>
      </c>
      <c r="T43" s="9">
        <f t="shared" si="3"/>
        <v>63</v>
      </c>
      <c r="U43" s="15">
        <f t="shared" si="4"/>
        <v>74</v>
      </c>
    </row>
    <row r="44" spans="1:21" ht="12.75">
      <c r="A44" s="31" t="s">
        <v>23</v>
      </c>
      <c r="B44" s="50">
        <v>56</v>
      </c>
      <c r="C44" s="51">
        <v>22</v>
      </c>
      <c r="D44" s="51">
        <v>22</v>
      </c>
      <c r="E44" s="51"/>
      <c r="F44" s="51"/>
      <c r="G44" s="51"/>
      <c r="H44" s="51"/>
      <c r="I44" s="51"/>
      <c r="J44" s="51"/>
      <c r="K44" s="51"/>
      <c r="L44" s="32">
        <v>100</v>
      </c>
      <c r="N44" s="9">
        <f t="shared" si="0"/>
        <v>44</v>
      </c>
      <c r="O44" s="50">
        <v>56</v>
      </c>
      <c r="P44" s="9">
        <f t="shared" si="1"/>
        <v>100</v>
      </c>
      <c r="Q44" s="5"/>
      <c r="R44" s="14" t="s">
        <v>23</v>
      </c>
      <c r="S44" s="12">
        <f t="shared" si="2"/>
        <v>44</v>
      </c>
      <c r="T44" s="9">
        <f t="shared" si="3"/>
        <v>56</v>
      </c>
      <c r="U44" s="15">
        <f t="shared" si="4"/>
        <v>100</v>
      </c>
    </row>
    <row r="45" spans="1:21" ht="12.75">
      <c r="A45" s="31" t="s">
        <v>24</v>
      </c>
      <c r="B45" s="50">
        <v>51</v>
      </c>
      <c r="C45" s="51">
        <v>7</v>
      </c>
      <c r="D45" s="51">
        <v>8</v>
      </c>
      <c r="E45" s="51">
        <v>4</v>
      </c>
      <c r="F45" s="51"/>
      <c r="G45" s="51">
        <v>5</v>
      </c>
      <c r="H45" s="51"/>
      <c r="I45" s="51"/>
      <c r="J45" s="51"/>
      <c r="K45" s="51"/>
      <c r="L45" s="32">
        <v>75</v>
      </c>
      <c r="N45" s="9">
        <f t="shared" si="0"/>
        <v>24</v>
      </c>
      <c r="O45" s="50">
        <v>51</v>
      </c>
      <c r="P45" s="9">
        <f t="shared" si="1"/>
        <v>75</v>
      </c>
      <c r="Q45" s="5"/>
      <c r="R45" s="14" t="s">
        <v>24</v>
      </c>
      <c r="S45" s="12">
        <f t="shared" si="2"/>
        <v>24</v>
      </c>
      <c r="T45" s="9">
        <f t="shared" si="3"/>
        <v>51</v>
      </c>
      <c r="U45" s="15">
        <f t="shared" si="4"/>
        <v>75</v>
      </c>
    </row>
    <row r="46" spans="1:21" ht="12.75">
      <c r="A46" s="31" t="s">
        <v>25</v>
      </c>
      <c r="B46" s="50"/>
      <c r="C46" s="51">
        <v>3</v>
      </c>
      <c r="D46" s="51">
        <v>5</v>
      </c>
      <c r="E46" s="51"/>
      <c r="F46" s="51">
        <v>1</v>
      </c>
      <c r="G46" s="51"/>
      <c r="H46" s="51"/>
      <c r="I46" s="51"/>
      <c r="J46" s="51"/>
      <c r="K46" s="51"/>
      <c r="L46" s="32">
        <v>9</v>
      </c>
      <c r="N46" s="9">
        <f t="shared" si="0"/>
        <v>9</v>
      </c>
      <c r="O46" s="50"/>
      <c r="P46" s="9">
        <f t="shared" si="1"/>
        <v>9</v>
      </c>
      <c r="Q46" s="5"/>
      <c r="R46" s="14" t="s">
        <v>25</v>
      </c>
      <c r="S46" s="12">
        <f t="shared" si="2"/>
        <v>9</v>
      </c>
      <c r="T46" s="9">
        <f t="shared" si="3"/>
        <v>0</v>
      </c>
      <c r="U46" s="15">
        <f t="shared" si="4"/>
        <v>9</v>
      </c>
    </row>
    <row r="47" spans="1:21" ht="12.75">
      <c r="A47" s="31" t="s">
        <v>34</v>
      </c>
      <c r="B47" s="50">
        <v>37</v>
      </c>
      <c r="C47" s="51">
        <v>4</v>
      </c>
      <c r="D47" s="51"/>
      <c r="E47" s="51">
        <v>1</v>
      </c>
      <c r="F47" s="51">
        <v>3</v>
      </c>
      <c r="G47" s="51"/>
      <c r="H47" s="51"/>
      <c r="I47" s="51"/>
      <c r="J47" s="51"/>
      <c r="K47" s="51"/>
      <c r="L47" s="32">
        <v>45</v>
      </c>
      <c r="N47" s="9">
        <f t="shared" si="0"/>
        <v>8</v>
      </c>
      <c r="O47" s="50">
        <v>37</v>
      </c>
      <c r="P47" s="9">
        <f t="shared" si="1"/>
        <v>45</v>
      </c>
      <c r="Q47" s="5"/>
      <c r="R47" s="14" t="s">
        <v>34</v>
      </c>
      <c r="S47" s="12">
        <f t="shared" si="2"/>
        <v>8</v>
      </c>
      <c r="T47" s="9">
        <f t="shared" si="3"/>
        <v>37</v>
      </c>
      <c r="U47" s="15">
        <f t="shared" si="4"/>
        <v>45</v>
      </c>
    </row>
    <row r="48" spans="1:21" ht="12.75">
      <c r="A48" s="31" t="s">
        <v>32</v>
      </c>
      <c r="B48" s="50">
        <v>78</v>
      </c>
      <c r="C48" s="51">
        <v>6</v>
      </c>
      <c r="D48" s="51"/>
      <c r="E48" s="51">
        <v>2</v>
      </c>
      <c r="F48" s="51"/>
      <c r="G48" s="51"/>
      <c r="H48" s="51"/>
      <c r="I48" s="51"/>
      <c r="J48" s="51"/>
      <c r="K48" s="51">
        <v>3</v>
      </c>
      <c r="L48" s="32">
        <v>89</v>
      </c>
      <c r="N48" s="9">
        <f t="shared" si="0"/>
        <v>11</v>
      </c>
      <c r="O48" s="50">
        <v>78</v>
      </c>
      <c r="P48" s="9">
        <f t="shared" si="1"/>
        <v>89</v>
      </c>
      <c r="Q48" s="5"/>
      <c r="R48" s="14" t="s">
        <v>32</v>
      </c>
      <c r="S48" s="12">
        <f t="shared" si="2"/>
        <v>11</v>
      </c>
      <c r="T48" s="9">
        <f t="shared" si="3"/>
        <v>78</v>
      </c>
      <c r="U48" s="15">
        <f t="shared" si="4"/>
        <v>89</v>
      </c>
    </row>
    <row r="49" spans="1:21" ht="12.75">
      <c r="A49" s="31" t="s">
        <v>8</v>
      </c>
      <c r="B49" s="50">
        <v>174</v>
      </c>
      <c r="C49" s="51">
        <v>30</v>
      </c>
      <c r="D49" s="51">
        <v>22</v>
      </c>
      <c r="E49" s="51">
        <v>9</v>
      </c>
      <c r="F49" s="51">
        <v>1</v>
      </c>
      <c r="G49" s="51">
        <v>2</v>
      </c>
      <c r="H49" s="51"/>
      <c r="I49" s="51">
        <v>4</v>
      </c>
      <c r="J49" s="51"/>
      <c r="K49" s="51"/>
      <c r="L49" s="32">
        <v>242</v>
      </c>
      <c r="N49" s="9">
        <f t="shared" si="0"/>
        <v>68</v>
      </c>
      <c r="O49" s="50">
        <v>174</v>
      </c>
      <c r="P49" s="9">
        <f t="shared" si="1"/>
        <v>242</v>
      </c>
      <c r="Q49" s="5"/>
      <c r="R49" s="14" t="s">
        <v>8</v>
      </c>
      <c r="S49" s="12">
        <f t="shared" si="2"/>
        <v>68</v>
      </c>
      <c r="T49" s="9">
        <f t="shared" si="3"/>
        <v>174</v>
      </c>
      <c r="U49" s="15">
        <f t="shared" si="4"/>
        <v>242</v>
      </c>
    </row>
    <row r="50" spans="1:21" ht="12.75">
      <c r="A50" s="31" t="s">
        <v>26</v>
      </c>
      <c r="B50" s="50">
        <v>16</v>
      </c>
      <c r="C50" s="51">
        <v>6</v>
      </c>
      <c r="D50" s="51">
        <v>5</v>
      </c>
      <c r="E50" s="51"/>
      <c r="F50" s="51">
        <v>2</v>
      </c>
      <c r="G50" s="51"/>
      <c r="H50" s="51"/>
      <c r="I50" s="51"/>
      <c r="J50" s="51"/>
      <c r="K50" s="51"/>
      <c r="L50" s="32">
        <v>29</v>
      </c>
      <c r="N50" s="9">
        <f t="shared" si="0"/>
        <v>13</v>
      </c>
      <c r="O50" s="50">
        <v>16</v>
      </c>
      <c r="P50" s="9">
        <f t="shared" si="1"/>
        <v>29</v>
      </c>
      <c r="Q50" s="5"/>
      <c r="R50" s="14" t="s">
        <v>26</v>
      </c>
      <c r="S50" s="12">
        <f t="shared" si="2"/>
        <v>13</v>
      </c>
      <c r="T50" s="9">
        <f t="shared" si="3"/>
        <v>16</v>
      </c>
      <c r="U50" s="15">
        <f t="shared" si="4"/>
        <v>29</v>
      </c>
    </row>
    <row r="51" spans="1:21" ht="12.75">
      <c r="A51" s="31" t="s">
        <v>33</v>
      </c>
      <c r="B51" s="50">
        <v>127</v>
      </c>
      <c r="C51" s="51">
        <v>19</v>
      </c>
      <c r="D51" s="51"/>
      <c r="E51" s="51">
        <v>19</v>
      </c>
      <c r="F51" s="51"/>
      <c r="G51" s="51"/>
      <c r="H51" s="51"/>
      <c r="I51" s="51"/>
      <c r="J51" s="51"/>
      <c r="K51" s="51">
        <v>1</v>
      </c>
      <c r="L51" s="32">
        <v>166</v>
      </c>
      <c r="N51" s="9">
        <f t="shared" si="0"/>
        <v>39</v>
      </c>
      <c r="O51" s="50">
        <v>127</v>
      </c>
      <c r="P51" s="9">
        <f t="shared" si="1"/>
        <v>166</v>
      </c>
      <c r="Q51" s="5"/>
      <c r="R51" s="14" t="s">
        <v>33</v>
      </c>
      <c r="S51" s="12">
        <f t="shared" si="2"/>
        <v>39</v>
      </c>
      <c r="T51" s="9">
        <f t="shared" si="3"/>
        <v>127</v>
      </c>
      <c r="U51" s="15">
        <f t="shared" si="4"/>
        <v>166</v>
      </c>
    </row>
    <row r="52" spans="1:21" ht="12.75">
      <c r="A52" s="31" t="s">
        <v>9</v>
      </c>
      <c r="B52" s="50">
        <v>440</v>
      </c>
      <c r="C52" s="51">
        <v>27</v>
      </c>
      <c r="D52" s="51">
        <v>5</v>
      </c>
      <c r="E52" s="51">
        <v>16</v>
      </c>
      <c r="F52" s="51">
        <v>1</v>
      </c>
      <c r="G52" s="51">
        <v>3</v>
      </c>
      <c r="H52" s="51">
        <v>2</v>
      </c>
      <c r="I52" s="51">
        <v>1</v>
      </c>
      <c r="J52" s="51"/>
      <c r="K52" s="51">
        <v>7</v>
      </c>
      <c r="L52" s="32">
        <v>502</v>
      </c>
      <c r="N52" s="9">
        <f t="shared" si="0"/>
        <v>62</v>
      </c>
      <c r="O52" s="50">
        <v>440</v>
      </c>
      <c r="P52" s="16">
        <f t="shared" si="1"/>
        <v>502</v>
      </c>
      <c r="Q52" s="5"/>
      <c r="R52" s="17" t="s">
        <v>9</v>
      </c>
      <c r="S52" s="12">
        <f t="shared" si="2"/>
        <v>62</v>
      </c>
      <c r="T52" s="16">
        <f t="shared" si="3"/>
        <v>440</v>
      </c>
      <c r="U52" s="18">
        <f t="shared" si="4"/>
        <v>502</v>
      </c>
    </row>
    <row r="53" spans="1:21" ht="12.75">
      <c r="A53" s="54" t="s">
        <v>44</v>
      </c>
      <c r="B53" s="52">
        <v>4060</v>
      </c>
      <c r="C53" s="53">
        <v>404</v>
      </c>
      <c r="D53" s="53">
        <v>228</v>
      </c>
      <c r="E53" s="53">
        <v>117</v>
      </c>
      <c r="F53" s="53">
        <v>29</v>
      </c>
      <c r="G53" s="53">
        <v>109</v>
      </c>
      <c r="H53" s="53">
        <v>18</v>
      </c>
      <c r="I53" s="53">
        <v>31</v>
      </c>
      <c r="J53" s="53">
        <v>4</v>
      </c>
      <c r="K53" s="53">
        <v>85</v>
      </c>
      <c r="L53" s="28">
        <v>5085</v>
      </c>
      <c r="N53" s="19">
        <f>SUM(N22:N52)</f>
        <v>1025</v>
      </c>
      <c r="O53" s="52">
        <f>SUM(O22:O52)</f>
        <v>4060</v>
      </c>
      <c r="P53" s="20">
        <f>SUM(P22:P52)</f>
        <v>5085</v>
      </c>
      <c r="Q53" s="5"/>
      <c r="R53" s="21" t="s">
        <v>44</v>
      </c>
      <c r="S53" s="22">
        <f>SUM(S22:S52)</f>
        <v>1025</v>
      </c>
      <c r="T53" s="23">
        <f>SUM(T22:T52)</f>
        <v>4060</v>
      </c>
      <c r="U53" s="22">
        <f>SUM(U22:U52)</f>
        <v>5085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25.5">
      <c r="A60" s="29" t="s">
        <v>4</v>
      </c>
      <c r="B60" s="30">
        <v>1566</v>
      </c>
      <c r="D60" s="11" t="s">
        <v>40</v>
      </c>
      <c r="E60" s="36">
        <f>GETPIVOTDATA("No. CNB",$A$58,"Departamento","Guainía")</f>
        <v>1</v>
      </c>
      <c r="F60" s="33"/>
      <c r="G60" s="38" t="str">
        <f>D60&amp;" - "&amp;E60&amp;"  CNBS "</f>
        <v>Guainía - 1  CNBS </v>
      </c>
      <c r="H60" s="24"/>
      <c r="I60" s="11" t="s">
        <v>40</v>
      </c>
      <c r="J60" s="36">
        <f>GETPIVOTDATA("No. CNB",$A$58,"Departamento","Guainía")</f>
        <v>1</v>
      </c>
      <c r="M60" s="24"/>
    </row>
    <row r="61" spans="1:13" ht="102">
      <c r="A61" s="31" t="s">
        <v>12</v>
      </c>
      <c r="B61" s="32">
        <v>808</v>
      </c>
      <c r="D61" s="14" t="s">
        <v>38</v>
      </c>
      <c r="E61" s="9">
        <f>GETPIVOTDATA("No. CNB",$A$58,"Departamento","Archipiélago de San Andrés, Providencia y Santa Catalina")</f>
        <v>6</v>
      </c>
      <c r="F61" s="33"/>
      <c r="G61" s="39" t="str">
        <f aca="true" t="shared" si="5" ref="G61:G90">D61&amp;" - "&amp;E61&amp;"  CNBS "</f>
        <v>Archipiélago de San Andrés, Providencia y Santa Catalina - 6  CNBS </v>
      </c>
      <c r="H61" s="24"/>
      <c r="I61" s="14" t="s">
        <v>38</v>
      </c>
      <c r="J61" s="9">
        <f>GETPIVOTDATA("No. CNB",$A$58,"Departamento","Archipiélago de San Andrés, Providencia y Santa Catalina")</f>
        <v>6</v>
      </c>
      <c r="M61" s="24"/>
    </row>
    <row r="62" spans="1:13" ht="25.5">
      <c r="A62" s="31" t="s">
        <v>9</v>
      </c>
      <c r="B62" s="32">
        <v>502</v>
      </c>
      <c r="D62" s="14" t="s">
        <v>19</v>
      </c>
      <c r="E62" s="9">
        <f>GETPIVOTDATA("No. CNB",$A$58,"Departamento","Guaviare")</f>
        <v>4</v>
      </c>
      <c r="F62" s="33"/>
      <c r="G62" s="39" t="str">
        <f t="shared" si="5"/>
        <v>Guaviare - 4  CNBS </v>
      </c>
      <c r="H62" s="24"/>
      <c r="I62" s="14" t="s">
        <v>19</v>
      </c>
      <c r="J62" s="9">
        <f>GETPIVOTDATA("No. CNB",$A$58,"Departamento","Guaviare")</f>
        <v>4</v>
      </c>
      <c r="M62" s="24"/>
    </row>
    <row r="63" spans="1:13" ht="38.25">
      <c r="A63" s="31" t="s">
        <v>7</v>
      </c>
      <c r="B63" s="32">
        <v>309</v>
      </c>
      <c r="D63" s="14" t="s">
        <v>10</v>
      </c>
      <c r="E63" s="9">
        <f>GETPIVOTDATA("No. CNB",$A$58,"Departamento","Amazonas")</f>
        <v>5</v>
      </c>
      <c r="F63" s="33"/>
      <c r="G63" s="39" t="str">
        <f t="shared" si="5"/>
        <v>Amazonas - 5  CNBS </v>
      </c>
      <c r="H63" s="24"/>
      <c r="I63" s="14" t="s">
        <v>10</v>
      </c>
      <c r="J63" s="9">
        <f>GETPIVOTDATA("No. CNB",$A$58,"Departamento","Amazonas")</f>
        <v>5</v>
      </c>
      <c r="M63" s="24"/>
    </row>
    <row r="64" spans="1:13" ht="25.5">
      <c r="A64" s="31" t="s">
        <v>2</v>
      </c>
      <c r="B64" s="32">
        <v>303</v>
      </c>
      <c r="D64" s="14" t="s">
        <v>37</v>
      </c>
      <c r="E64" s="9">
        <f>GETPIVOTDATA("No. CNB",$A$58,"Departamento","Arauca")</f>
        <v>8</v>
      </c>
      <c r="F64" s="33"/>
      <c r="G64" s="39" t="str">
        <f t="shared" si="5"/>
        <v>Arauca - 8  CNBS </v>
      </c>
      <c r="H64" s="24"/>
      <c r="I64" s="14" t="s">
        <v>37</v>
      </c>
      <c r="J64" s="9">
        <f>GETPIVOTDATA("No. CNB",$A$58,"Departamento","Arauca")</f>
        <v>8</v>
      </c>
      <c r="M64" s="24"/>
    </row>
    <row r="65" spans="1:13" ht="25.5">
      <c r="A65" s="31" t="s">
        <v>8</v>
      </c>
      <c r="B65" s="32">
        <v>242</v>
      </c>
      <c r="D65" s="14" t="s">
        <v>25</v>
      </c>
      <c r="E65" s="9">
        <f>GETPIVOTDATA("No. CNB",$A$58,"Departamento","Putumayo")</f>
        <v>9</v>
      </c>
      <c r="F65" s="33"/>
      <c r="G65" s="39" t="str">
        <f t="shared" si="5"/>
        <v>Putumayo - 9  CNBS </v>
      </c>
      <c r="H65" s="24"/>
      <c r="I65" s="14" t="s">
        <v>25</v>
      </c>
      <c r="J65" s="9">
        <f>GETPIVOTDATA("No. CNB",$A$58,"Departamento","Putumayo")</f>
        <v>9</v>
      </c>
      <c r="M65" s="24"/>
    </row>
    <row r="66" spans="1:13" ht="25.5">
      <c r="A66" s="31" t="s">
        <v>5</v>
      </c>
      <c r="B66" s="32">
        <v>161</v>
      </c>
      <c r="D66" s="14" t="s">
        <v>17</v>
      </c>
      <c r="E66" s="9">
        <f>GETPIVOTDATA("No. CNB",$A$58,"Departamento","Chocó")</f>
        <v>24</v>
      </c>
      <c r="F66" s="33"/>
      <c r="G66" s="39" t="str">
        <f t="shared" si="5"/>
        <v>Chocó - 24  CNBS </v>
      </c>
      <c r="H66" s="24"/>
      <c r="I66" s="14" t="s">
        <v>14</v>
      </c>
      <c r="J66" s="9">
        <f>GETPIVOTDATA("No. CNB",$A$58,"Departamento","Caquetá")</f>
        <v>14</v>
      </c>
      <c r="M66" s="24"/>
    </row>
    <row r="67" spans="1:13" ht="25.5">
      <c r="A67" s="31" t="s">
        <v>33</v>
      </c>
      <c r="B67" s="32">
        <v>166</v>
      </c>
      <c r="D67" s="14" t="s">
        <v>14</v>
      </c>
      <c r="E67" s="9">
        <f>GETPIVOTDATA("No. CNB",$A$58,"Departamento","Caquetá")</f>
        <v>14</v>
      </c>
      <c r="F67" s="33"/>
      <c r="G67" s="39" t="str">
        <f t="shared" si="5"/>
        <v>Caquetá - 14  CNBS </v>
      </c>
      <c r="H67" s="24"/>
      <c r="I67" s="14" t="s">
        <v>20</v>
      </c>
      <c r="J67" s="9">
        <f>GETPIVOTDATA("No. CNB",$A$58,"Departamento","La Guajira")</f>
        <v>20</v>
      </c>
      <c r="M67" s="24"/>
    </row>
    <row r="68" spans="1:13" ht="38.25">
      <c r="A68" s="31" t="s">
        <v>23</v>
      </c>
      <c r="B68" s="32">
        <v>100</v>
      </c>
      <c r="D68" s="14" t="s">
        <v>20</v>
      </c>
      <c r="E68" s="9">
        <f>GETPIVOTDATA("No. CNB",$A$58,"Departamento","La Guajira")</f>
        <v>20</v>
      </c>
      <c r="F68" s="33"/>
      <c r="G68" s="39" t="str">
        <f t="shared" si="5"/>
        <v>La Guajira - 20  CNBS </v>
      </c>
      <c r="H68" s="24"/>
      <c r="I68" s="14" t="s">
        <v>17</v>
      </c>
      <c r="J68" s="9">
        <f>GETPIVOTDATA("No. CNB",$A$58,"Departamento","Chocó")</f>
        <v>24</v>
      </c>
      <c r="M68" s="24"/>
    </row>
    <row r="69" spans="1:13" ht="38.25">
      <c r="A69" s="31" t="s">
        <v>13</v>
      </c>
      <c r="B69" s="32">
        <v>113</v>
      </c>
      <c r="D69" s="14" t="s">
        <v>39</v>
      </c>
      <c r="E69" s="9">
        <f>GETPIVOTDATA("No. CNB",$A$58,"Departamento","Casanare")</f>
        <v>29</v>
      </c>
      <c r="F69" s="33"/>
      <c r="G69" s="39" t="str">
        <f t="shared" si="5"/>
        <v>Casanare - 29  CNBS </v>
      </c>
      <c r="H69" s="24"/>
      <c r="I69" s="14" t="s">
        <v>39</v>
      </c>
      <c r="J69" s="9">
        <f>GETPIVOTDATA("No. CNB",$A$58,"Departamento","Casanare")</f>
        <v>29</v>
      </c>
      <c r="M69" s="24"/>
    </row>
    <row r="70" spans="1:13" ht="25.5">
      <c r="A70" s="31" t="s">
        <v>32</v>
      </c>
      <c r="B70" s="32">
        <v>89</v>
      </c>
      <c r="D70" s="14" t="s">
        <v>26</v>
      </c>
      <c r="E70" s="9">
        <f>GETPIVOTDATA("No. CNB",$A$58,"Departamento","Sucre")</f>
        <v>29</v>
      </c>
      <c r="F70" s="33"/>
      <c r="G70" s="39" t="str">
        <f t="shared" si="5"/>
        <v>Sucre - 29  CNBS </v>
      </c>
      <c r="H70" s="24"/>
      <c r="I70" s="14" t="s">
        <v>26</v>
      </c>
      <c r="J70" s="9">
        <f>GETPIVOTDATA("No. CNB",$A$58,"Departamento","Sucre")</f>
        <v>29</v>
      </c>
      <c r="M70" s="24"/>
    </row>
    <row r="71" spans="1:13" ht="25.5">
      <c r="A71" s="31" t="s">
        <v>31</v>
      </c>
      <c r="B71" s="32">
        <v>68</v>
      </c>
      <c r="D71" s="14" t="s">
        <v>15</v>
      </c>
      <c r="E71" s="9">
        <f>GETPIVOTDATA("No. CNB",$A$58,"Departamento","Cauca")</f>
        <v>45</v>
      </c>
      <c r="F71" s="33"/>
      <c r="G71" s="39" t="str">
        <f t="shared" si="5"/>
        <v>Cauca - 45  CNBS </v>
      </c>
      <c r="H71" s="24"/>
      <c r="I71" s="14" t="s">
        <v>15</v>
      </c>
      <c r="J71" s="9">
        <f>GETPIVOTDATA("No. CNB",$A$58,"Departamento","Cauca")</f>
        <v>45</v>
      </c>
      <c r="M71" s="24"/>
    </row>
    <row r="72" spans="1:13" ht="25.5">
      <c r="A72" s="31" t="s">
        <v>6</v>
      </c>
      <c r="B72" s="32">
        <v>81</v>
      </c>
      <c r="D72" s="14" t="s">
        <v>16</v>
      </c>
      <c r="E72" s="9">
        <f>GETPIVOTDATA("No. CNB",$A$58,"Departamento","Cesar")</f>
        <v>50</v>
      </c>
      <c r="F72" s="33"/>
      <c r="G72" s="39" t="str">
        <f t="shared" si="5"/>
        <v>Cesar - 50  CNBS </v>
      </c>
      <c r="H72" s="24"/>
      <c r="I72" s="14" t="s">
        <v>34</v>
      </c>
      <c r="J72" s="9">
        <f>GETPIVOTDATA("No. CNB",$A$58,"Departamento","Quindío")</f>
        <v>45</v>
      </c>
      <c r="M72" s="24"/>
    </row>
    <row r="73" spans="1:13" ht="25.5">
      <c r="A73" s="31" t="s">
        <v>22</v>
      </c>
      <c r="B73" s="32">
        <v>74</v>
      </c>
      <c r="D73" s="14" t="s">
        <v>34</v>
      </c>
      <c r="E73" s="9">
        <f>GETPIVOTDATA("No. CNB",$A$58,"Departamento","Quindío")</f>
        <v>45</v>
      </c>
      <c r="F73" s="33"/>
      <c r="G73" s="39" t="str">
        <f t="shared" si="5"/>
        <v>Quindío - 45  CNBS </v>
      </c>
      <c r="H73" s="24"/>
      <c r="I73" s="14" t="s">
        <v>16</v>
      </c>
      <c r="J73" s="9">
        <f>GETPIVOTDATA("No. CNB",$A$58,"Departamento","Cesar")</f>
        <v>50</v>
      </c>
      <c r="M73" s="24"/>
    </row>
    <row r="74" spans="1:13" ht="25.5">
      <c r="A74" s="31" t="s">
        <v>24</v>
      </c>
      <c r="B74" s="32">
        <v>75</v>
      </c>
      <c r="D74" s="14" t="s">
        <v>18</v>
      </c>
      <c r="E74" s="9">
        <f>GETPIVOTDATA("No. CNB",$A$58,"Departamento","Córdoba")</f>
        <v>63</v>
      </c>
      <c r="F74" s="33"/>
      <c r="G74" s="39" t="str">
        <f t="shared" si="5"/>
        <v>Córdoba - 63  CNBS </v>
      </c>
      <c r="H74" s="24"/>
      <c r="I74" s="14" t="s">
        <v>18</v>
      </c>
      <c r="J74" s="9">
        <f>GETPIVOTDATA("No. CNB",$A$58,"Departamento","Córdoba")</f>
        <v>63</v>
      </c>
      <c r="M74" s="24"/>
    </row>
    <row r="75" spans="1:10" ht="38.25">
      <c r="A75" s="31" t="s">
        <v>21</v>
      </c>
      <c r="B75" s="32">
        <v>76</v>
      </c>
      <c r="D75" s="14" t="s">
        <v>21</v>
      </c>
      <c r="E75" s="9">
        <f>GETPIVOTDATA("No. CNB",$A$58,"Departamento","Magdalena")</f>
        <v>76</v>
      </c>
      <c r="F75" s="33"/>
      <c r="G75" s="39" t="str">
        <f t="shared" si="5"/>
        <v>Magdalena - 76  CNBS </v>
      </c>
      <c r="H75" s="24"/>
      <c r="I75" s="14" t="s">
        <v>24</v>
      </c>
      <c r="J75" s="9">
        <f>GETPIVOTDATA("No. CNB",$A$58,"Departamento","Norte de Santander")</f>
        <v>75</v>
      </c>
    </row>
    <row r="76" spans="1:10" ht="51">
      <c r="A76" s="31" t="s">
        <v>18</v>
      </c>
      <c r="B76" s="32">
        <v>63</v>
      </c>
      <c r="D76" s="14" t="s">
        <v>24</v>
      </c>
      <c r="E76" s="9">
        <f>GETPIVOTDATA("No. CNB",$A$58,"Departamento","Norte de Santander")</f>
        <v>75</v>
      </c>
      <c r="F76" s="33"/>
      <c r="G76" s="39" t="str">
        <f t="shared" si="5"/>
        <v>Norte de Santander - 75  CNBS </v>
      </c>
      <c r="H76" s="24"/>
      <c r="I76" s="14" t="s">
        <v>22</v>
      </c>
      <c r="J76" s="9">
        <f>GETPIVOTDATA("No. CNB",$A$58,"Departamento","Meta")</f>
        <v>74</v>
      </c>
    </row>
    <row r="77" spans="1:10" ht="25.5">
      <c r="A77" s="31" t="s">
        <v>34</v>
      </c>
      <c r="B77" s="32">
        <v>45</v>
      </c>
      <c r="D77" s="14" t="s">
        <v>6</v>
      </c>
      <c r="E77" s="9">
        <f>GETPIVOTDATA("No. CNB",$A$58,"Departamento","Caldas")</f>
        <v>81</v>
      </c>
      <c r="F77" s="33"/>
      <c r="G77" s="39" t="str">
        <f t="shared" si="5"/>
        <v>Caldas - 81  CNBS </v>
      </c>
      <c r="H77" s="24"/>
      <c r="I77" s="14" t="s">
        <v>31</v>
      </c>
      <c r="J77" s="9">
        <f>GETPIVOTDATA("No. CNB",$A$58,"Departamento","Huila")</f>
        <v>68</v>
      </c>
    </row>
    <row r="78" spans="1:10" ht="25.5">
      <c r="A78" s="31" t="s">
        <v>16</v>
      </c>
      <c r="B78" s="32">
        <v>50</v>
      </c>
      <c r="D78" s="14" t="s">
        <v>22</v>
      </c>
      <c r="E78" s="9">
        <f>GETPIVOTDATA("No. CNB",$A$58,"Departamento","Meta")</f>
        <v>74</v>
      </c>
      <c r="F78" s="33"/>
      <c r="G78" s="39" t="str">
        <f t="shared" si="5"/>
        <v>Meta - 74  CNBS </v>
      </c>
      <c r="H78" s="24"/>
      <c r="I78" s="14" t="s">
        <v>6</v>
      </c>
      <c r="J78" s="9">
        <f>GETPIVOTDATA("No. CNB",$A$58,"Departamento","Caldas")</f>
        <v>81</v>
      </c>
    </row>
    <row r="79" spans="1:10" ht="25.5">
      <c r="A79" s="31" t="s">
        <v>15</v>
      </c>
      <c r="B79" s="32">
        <v>45</v>
      </c>
      <c r="D79" s="14" t="s">
        <v>31</v>
      </c>
      <c r="E79" s="9">
        <f>GETPIVOTDATA("No. CNB",$A$58,"Departamento","Huila")</f>
        <v>68</v>
      </c>
      <c r="F79" s="33"/>
      <c r="G79" s="39" t="str">
        <f t="shared" si="5"/>
        <v>Huila - 68  CNBS </v>
      </c>
      <c r="H79" s="24"/>
      <c r="I79" s="14" t="s">
        <v>21</v>
      </c>
      <c r="J79" s="9">
        <f>GETPIVOTDATA("No. CNB",$A$58,"Departamento","Magdalena")</f>
        <v>76</v>
      </c>
    </row>
    <row r="80" spans="1:10" ht="25.5">
      <c r="A80" s="31" t="s">
        <v>26</v>
      </c>
      <c r="B80" s="32">
        <v>29</v>
      </c>
      <c r="D80" s="14" t="s">
        <v>32</v>
      </c>
      <c r="E80" s="9">
        <f>GETPIVOTDATA("No. CNB",$A$58,"Departamento","Risaralda")</f>
        <v>89</v>
      </c>
      <c r="F80" s="33"/>
      <c r="G80" s="39" t="str">
        <f t="shared" si="5"/>
        <v>Risaralda - 89  CNBS </v>
      </c>
      <c r="H80" s="24"/>
      <c r="I80" s="14" t="s">
        <v>32</v>
      </c>
      <c r="J80" s="9">
        <f>GETPIVOTDATA("No. CNB",$A$58,"Departamento","Risaralda")</f>
        <v>89</v>
      </c>
    </row>
    <row r="81" spans="1:10" ht="38.25">
      <c r="A81" s="31" t="s">
        <v>39</v>
      </c>
      <c r="B81" s="32">
        <v>29</v>
      </c>
      <c r="D81" s="14" t="s">
        <v>13</v>
      </c>
      <c r="E81" s="9">
        <f>GETPIVOTDATA("No. CNB",$A$58,"Departamento","Bolívar")</f>
        <v>113</v>
      </c>
      <c r="F81" s="33"/>
      <c r="G81" s="39" t="str">
        <f>D81&amp;" - "&amp;E81&amp;"  CNBS "</f>
        <v>Bolívar - 113  CNBS </v>
      </c>
      <c r="H81" s="24"/>
      <c r="I81" s="14" t="s">
        <v>23</v>
      </c>
      <c r="J81" s="9">
        <f>GETPIVOTDATA("No. CNB",$A$58,"Departamento","Nariño")</f>
        <v>100</v>
      </c>
    </row>
    <row r="82" spans="1:10" ht="38.25">
      <c r="A82" s="31" t="s">
        <v>20</v>
      </c>
      <c r="B82" s="32">
        <v>20</v>
      </c>
      <c r="D82" s="14" t="s">
        <v>23</v>
      </c>
      <c r="E82" s="9">
        <f>GETPIVOTDATA("No. CNB",$A$58,"Departamento","Nariño")</f>
        <v>100</v>
      </c>
      <c r="F82" s="33"/>
      <c r="G82" s="39" t="str">
        <f t="shared" si="5"/>
        <v>Nariño - 100  CNBS </v>
      </c>
      <c r="H82" s="24"/>
      <c r="I82" s="14" t="s">
        <v>13</v>
      </c>
      <c r="J82" s="9">
        <f>GETPIVOTDATA("No. CNB",$A$58,"Departamento","Bolívar")</f>
        <v>113</v>
      </c>
    </row>
    <row r="83" spans="1:10" ht="38.25">
      <c r="A83" s="31" t="s">
        <v>14</v>
      </c>
      <c r="B83" s="32">
        <v>14</v>
      </c>
      <c r="D83" s="14" t="s">
        <v>33</v>
      </c>
      <c r="E83" s="9">
        <f>GETPIVOTDATA("No. CNB",$A$58,"Departamento","Tolima")</f>
        <v>166</v>
      </c>
      <c r="F83" s="33"/>
      <c r="G83" s="39" t="str">
        <f t="shared" si="5"/>
        <v>Tolima - 166  CNBS </v>
      </c>
      <c r="H83" s="24"/>
      <c r="I83" s="14" t="s">
        <v>5</v>
      </c>
      <c r="J83" s="9">
        <f>GETPIVOTDATA("No. CNB",$A$58,"Departamento","Boyacá")</f>
        <v>161</v>
      </c>
    </row>
    <row r="84" spans="1:10" ht="38.25">
      <c r="A84" s="31" t="s">
        <v>17</v>
      </c>
      <c r="B84" s="32">
        <v>24</v>
      </c>
      <c r="D84" s="14" t="s">
        <v>5</v>
      </c>
      <c r="E84" s="9">
        <f>GETPIVOTDATA("No. CNB",$A$58,"Departamento","Boyacá")</f>
        <v>161</v>
      </c>
      <c r="F84" s="33"/>
      <c r="G84" s="39" t="str">
        <f t="shared" si="5"/>
        <v>Boyacá - 161  CNBS </v>
      </c>
      <c r="H84" s="24"/>
      <c r="I84" s="14" t="s">
        <v>33</v>
      </c>
      <c r="J84" s="9">
        <f>GETPIVOTDATA("No. CNB",$A$58,"Departamento","Tolima")</f>
        <v>166</v>
      </c>
    </row>
    <row r="85" spans="1:10" ht="38.25">
      <c r="A85" s="31" t="s">
        <v>37</v>
      </c>
      <c r="B85" s="32">
        <v>8</v>
      </c>
      <c r="D85" s="14" t="s">
        <v>8</v>
      </c>
      <c r="E85" s="9">
        <f>GETPIVOTDATA("No. CNB",$A$58,"Departamento","Santander")</f>
        <v>242</v>
      </c>
      <c r="F85" s="33"/>
      <c r="G85" s="39" t="str">
        <f t="shared" si="5"/>
        <v>Santander - 242  CNBS </v>
      </c>
      <c r="H85" s="24"/>
      <c r="I85" s="14" t="s">
        <v>8</v>
      </c>
      <c r="J85" s="9">
        <f>GETPIVOTDATA("No. CNB",$A$58,"Departamento","Santander")</f>
        <v>242</v>
      </c>
    </row>
    <row r="86" spans="1:10" ht="38.25">
      <c r="A86" s="31" t="s">
        <v>25</v>
      </c>
      <c r="B86" s="32">
        <v>9</v>
      </c>
      <c r="D86" s="14" t="s">
        <v>2</v>
      </c>
      <c r="E86" s="9">
        <f>GETPIVOTDATA("No. CNB",$A$58,"Departamento","Atlántico")</f>
        <v>303</v>
      </c>
      <c r="F86" s="33"/>
      <c r="G86" s="39" t="str">
        <f t="shared" si="5"/>
        <v>Atlántico - 303  CNBS </v>
      </c>
      <c r="H86" s="24"/>
      <c r="I86" s="14" t="s">
        <v>2</v>
      </c>
      <c r="J86" s="9">
        <f>GETPIVOTDATA("No. CNB",$A$58,"Departamento","Atlántico")</f>
        <v>303</v>
      </c>
    </row>
    <row r="87" spans="1:10" ht="51">
      <c r="A87" s="31" t="s">
        <v>10</v>
      </c>
      <c r="B87" s="32">
        <v>5</v>
      </c>
      <c r="D87" s="14" t="s">
        <v>7</v>
      </c>
      <c r="E87" s="9">
        <f>GETPIVOTDATA("No. CNB",$A$58,"Departamento","Cundinamarca")</f>
        <v>309</v>
      </c>
      <c r="F87" s="33"/>
      <c r="G87" s="39" t="str">
        <f t="shared" si="5"/>
        <v>Cundinamarca - 309  CNBS </v>
      </c>
      <c r="H87" s="24"/>
      <c r="I87" s="14" t="s">
        <v>7</v>
      </c>
      <c r="J87" s="9">
        <f>GETPIVOTDATA("No. CNB",$A$58,"Departamento","Cundinamarca")</f>
        <v>309</v>
      </c>
    </row>
    <row r="88" spans="1:10" ht="51">
      <c r="A88" s="31" t="s">
        <v>19</v>
      </c>
      <c r="B88" s="32">
        <v>4</v>
      </c>
      <c r="D88" s="14" t="s">
        <v>9</v>
      </c>
      <c r="E88" s="9">
        <f>GETPIVOTDATA("No. CNB",$A$58,"Departamento","Valle del Cauca")</f>
        <v>502</v>
      </c>
      <c r="F88" s="33"/>
      <c r="G88" s="39" t="str">
        <f t="shared" si="5"/>
        <v>Valle del Cauca - 502  CNBS </v>
      </c>
      <c r="H88" s="24"/>
      <c r="I88" s="14" t="s">
        <v>9</v>
      </c>
      <c r="J88" s="9">
        <f>GETPIVOTDATA("No. CNB",$A$58,"Departamento","Valle del Cauca")</f>
        <v>502</v>
      </c>
    </row>
    <row r="89" spans="1:10" ht="38.25">
      <c r="A89" s="31" t="s">
        <v>38</v>
      </c>
      <c r="B89" s="32">
        <v>6</v>
      </c>
      <c r="D89" s="14" t="s">
        <v>12</v>
      </c>
      <c r="E89" s="9">
        <f>GETPIVOTDATA("No. CNB",$A$58,"Departamento","Antioquia")</f>
        <v>808</v>
      </c>
      <c r="F89" s="33"/>
      <c r="G89" s="39" t="str">
        <f t="shared" si="5"/>
        <v>Antioquia - 808  CNBS </v>
      </c>
      <c r="H89" s="24"/>
      <c r="I89" s="14" t="s">
        <v>12</v>
      </c>
      <c r="J89" s="9">
        <f>GETPIVOTDATA("No. CNB",$A$58,"Departamento","Antioquia")</f>
        <v>808</v>
      </c>
    </row>
    <row r="90" spans="1:10" ht="51">
      <c r="A90" s="31" t="s">
        <v>40</v>
      </c>
      <c r="B90" s="32">
        <v>1</v>
      </c>
      <c r="D90" s="17" t="s">
        <v>4</v>
      </c>
      <c r="E90" s="9">
        <f>GETPIVOTDATA("No. CNB",$A$58,"Departamento","Bogotá, D.C.")</f>
        <v>1566</v>
      </c>
      <c r="F90" s="33"/>
      <c r="G90" s="40" t="str">
        <f t="shared" si="5"/>
        <v>Bogotá, D.C. - 1566  CNBS </v>
      </c>
      <c r="H90" s="24"/>
      <c r="I90" s="17" t="s">
        <v>4</v>
      </c>
      <c r="J90" s="9">
        <f>GETPIVOTDATA("No. CNB",$A$58,"Departamento","Bogotá, D.C.")</f>
        <v>1566</v>
      </c>
    </row>
    <row r="91" spans="1:10" ht="12.75">
      <c r="A91" s="27" t="s">
        <v>44</v>
      </c>
      <c r="B91" s="28">
        <v>5085</v>
      </c>
      <c r="D91" s="37" t="s">
        <v>44</v>
      </c>
      <c r="E91" s="22">
        <f>SUM(E60:E90)</f>
        <v>5085</v>
      </c>
      <c r="F91" s="34"/>
      <c r="G91" s="41" t="s">
        <v>49</v>
      </c>
      <c r="H91" s="24"/>
      <c r="I91" s="37" t="s">
        <v>44</v>
      </c>
      <c r="J91" s="22">
        <f>SUM(J60:J90)</f>
        <v>5085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Juliana</cp:lastModifiedBy>
  <dcterms:created xsi:type="dcterms:W3CDTF">2008-09-01T14:08:57Z</dcterms:created>
  <dcterms:modified xsi:type="dcterms:W3CDTF">2009-05-31T14:46:32Z</dcterms:modified>
  <cp:category/>
  <cp:version/>
  <cp:contentType/>
  <cp:contentStatus/>
</cp:coreProperties>
</file>